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 localSheetId="0">'A'!$B$7:$F$511</definedName>
    <definedName name="_xlnm.Print_Titles" localSheetId="0">'A'!$A:$A,'A'!$1:$6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<sst xmlns="http://schemas.openxmlformats.org/spreadsheetml/2006/main" count="455" uniqueCount="200">
  <si>
    <t>WASATCH COUNTY SCHOOL DISTRICT</t>
  </si>
  <si>
    <t>GENERAL FUND</t>
  </si>
  <si>
    <t>REVENUES:</t>
  </si>
  <si>
    <t>Local Revenue:</t>
  </si>
  <si>
    <t>Tax Proceeds:</t>
  </si>
  <si>
    <t xml:space="preserve">  Basic Program</t>
  </si>
  <si>
    <t xml:space="preserve">  Voted/Board Leeway</t>
  </si>
  <si>
    <t xml:space="preserve">    Total Tax Proceeds</t>
  </si>
  <si>
    <t>Fees/Other Local:</t>
  </si>
  <si>
    <t>Transportation-Local Fees</t>
  </si>
  <si>
    <t>Interest Earnings</t>
  </si>
  <si>
    <t>Miscellaneous - General</t>
  </si>
  <si>
    <t xml:space="preserve">    Total Fees/Other</t>
  </si>
  <si>
    <t xml:space="preserve">    Total Local Revenue</t>
  </si>
  <si>
    <t>State Revenue:</t>
  </si>
  <si>
    <t>Reg School Program</t>
  </si>
  <si>
    <t>Professional Staff</t>
  </si>
  <si>
    <t>Special Ed-Regular Program</t>
  </si>
  <si>
    <t>Special Ed-Self Contained</t>
  </si>
  <si>
    <t>Special Ed-Severe Ext Yr</t>
  </si>
  <si>
    <t>Special Ed-State Program</t>
  </si>
  <si>
    <t>Special Ed-Extended Year Stipend</t>
  </si>
  <si>
    <t>Elementary Arts Grant</t>
  </si>
  <si>
    <t>CTE</t>
  </si>
  <si>
    <t>Class Size Reduction</t>
  </si>
  <si>
    <t>Transportation</t>
  </si>
  <si>
    <t>Gifted/Talented</t>
  </si>
  <si>
    <t>Dual Immersion Program</t>
  </si>
  <si>
    <t>Drivers Education</t>
  </si>
  <si>
    <t>Concurrent Enrollment</t>
  </si>
  <si>
    <t>At-Risk Student Programs</t>
  </si>
  <si>
    <t>School Nurses</t>
  </si>
  <si>
    <t>Accel Learning</t>
  </si>
  <si>
    <t>Flexible Allocation WPU Dist</t>
  </si>
  <si>
    <t>Enrollment Growth</t>
  </si>
  <si>
    <t>Teacher Supplies</t>
  </si>
  <si>
    <t>School Land Trust</t>
  </si>
  <si>
    <t>Reading Achievement</t>
  </si>
  <si>
    <t>Library Books/Supplies</t>
  </si>
  <si>
    <t>Early Interventions</t>
  </si>
  <si>
    <t xml:space="preserve">    Total State Revenue</t>
  </si>
  <si>
    <t>Federal Revenue:</t>
  </si>
  <si>
    <t>Federal Title I</t>
  </si>
  <si>
    <t>Federal Title II</t>
  </si>
  <si>
    <t>Federal Title III</t>
  </si>
  <si>
    <t>Federal IDEA</t>
  </si>
  <si>
    <t>Other Fed-State</t>
  </si>
  <si>
    <t>Federal Forest Revenue (in lieu of tax)</t>
  </si>
  <si>
    <t>Math/Science Programs</t>
  </si>
  <si>
    <t>Federal Homeless</t>
  </si>
  <si>
    <t xml:space="preserve">    Total Federal Revenue</t>
  </si>
  <si>
    <t xml:space="preserve">    Total Revenue</t>
  </si>
  <si>
    <t>EXPENDITURES:</t>
  </si>
  <si>
    <t>Instructional:</t>
  </si>
  <si>
    <t>Salaries - Teachers</t>
  </si>
  <si>
    <t>Salaries - Teachers Aides</t>
  </si>
  <si>
    <t>Salaries - All Other</t>
  </si>
  <si>
    <t xml:space="preserve">  Total Salaries</t>
  </si>
  <si>
    <t>Retirement Benefits</t>
  </si>
  <si>
    <t>Social Security Benefits</t>
  </si>
  <si>
    <t>Insurance Benefits</t>
  </si>
  <si>
    <t xml:space="preserve">  Total Benefits</t>
  </si>
  <si>
    <t>Contracted Services</t>
  </si>
  <si>
    <t>Other Purchased Services</t>
  </si>
  <si>
    <t>Tuition to Other Districts</t>
  </si>
  <si>
    <t>Supplies</t>
  </si>
  <si>
    <t>Textbooks</t>
  </si>
  <si>
    <t>Equipment</t>
  </si>
  <si>
    <t>Other</t>
  </si>
  <si>
    <t xml:space="preserve">    Total Instructional:</t>
  </si>
  <si>
    <t>Support Services - Students</t>
  </si>
  <si>
    <t>Salaries - Guidance Counselors</t>
  </si>
  <si>
    <t>Salaries - Health Services Personnel</t>
  </si>
  <si>
    <t xml:space="preserve">    Total Support Services - Student:</t>
  </si>
  <si>
    <t>Support Services - Instructional</t>
  </si>
  <si>
    <t>Salaries - Media Centers</t>
  </si>
  <si>
    <t xml:space="preserve">    Total Support Services - Instructional:</t>
  </si>
  <si>
    <t>Support Services - District Administration</t>
  </si>
  <si>
    <t>Salaries - Administration</t>
  </si>
  <si>
    <t>Salaries - Secretarial</t>
  </si>
  <si>
    <t xml:space="preserve">    Total District Administration:</t>
  </si>
  <si>
    <t>Support Services - School Administration</t>
  </si>
  <si>
    <t xml:space="preserve">    Total School Administration:</t>
  </si>
  <si>
    <t>Support Services - Central</t>
  </si>
  <si>
    <t>Salaries - Central Services</t>
  </si>
  <si>
    <t xml:space="preserve">    Total Central Support Services</t>
  </si>
  <si>
    <t>Support Services - Facility Maintenance</t>
  </si>
  <si>
    <t>Salaries - Custodial/Maintenance</t>
  </si>
  <si>
    <t>Purchased Property Services</t>
  </si>
  <si>
    <t xml:space="preserve">    Total Support Services - Facilities</t>
  </si>
  <si>
    <t>Support Services - Transportation</t>
  </si>
  <si>
    <t xml:space="preserve">Salaries - Office </t>
  </si>
  <si>
    <t>Salaries - Bus Drivers</t>
  </si>
  <si>
    <t>Salaries - Mechanics</t>
  </si>
  <si>
    <t>Salaries - Activity Trip Driver</t>
  </si>
  <si>
    <t>Payments in Lieu of Transportation</t>
  </si>
  <si>
    <t>Property Insurance</t>
  </si>
  <si>
    <t>Motor Fuel</t>
  </si>
  <si>
    <t>Utilities</t>
  </si>
  <si>
    <t>Other Supplies</t>
  </si>
  <si>
    <t>School Buses</t>
  </si>
  <si>
    <t xml:space="preserve">    Total Support Services - Transportation</t>
  </si>
  <si>
    <t xml:space="preserve">    Total Support Services - Other</t>
  </si>
  <si>
    <t>Summary - General Fund</t>
  </si>
  <si>
    <t>Revenues by Source</t>
  </si>
  <si>
    <t xml:space="preserve">  Local</t>
  </si>
  <si>
    <t xml:space="preserve">  State</t>
  </si>
  <si>
    <t xml:space="preserve">  Federal</t>
  </si>
  <si>
    <t>Expenditures by Object</t>
  </si>
  <si>
    <t xml:space="preserve">  Salaries </t>
  </si>
  <si>
    <t xml:space="preserve">  Benefits</t>
  </si>
  <si>
    <t xml:space="preserve">  Contracted Services</t>
  </si>
  <si>
    <t xml:space="preserve">  Purchased Property Services</t>
  </si>
  <si>
    <t xml:space="preserve">  Other Purchased Services</t>
  </si>
  <si>
    <t xml:space="preserve">  Supplies</t>
  </si>
  <si>
    <t xml:space="preserve">  Equipment</t>
  </si>
  <si>
    <t xml:space="preserve">  Other</t>
  </si>
  <si>
    <t xml:space="preserve">    Total Expenditures</t>
  </si>
  <si>
    <t>Excess of Revenues over Expenditures</t>
  </si>
  <si>
    <t>Beginning Fund Balance</t>
  </si>
  <si>
    <t>Other Financing Uses</t>
  </si>
  <si>
    <t>Ending Fund Balance</t>
  </si>
  <si>
    <t>STUDENT ACTIVITY FUND</t>
  </si>
  <si>
    <t xml:space="preserve">  Earnings on Investments</t>
  </si>
  <si>
    <t xml:space="preserve">  Student Fees</t>
  </si>
  <si>
    <t xml:space="preserve">  School Vending</t>
  </si>
  <si>
    <t xml:space="preserve">  Community Services Activities</t>
  </si>
  <si>
    <t xml:space="preserve">    Total Revenue:</t>
  </si>
  <si>
    <t xml:space="preserve">  Salaries - Teachers</t>
  </si>
  <si>
    <t xml:space="preserve">    Total Expenditures:</t>
  </si>
  <si>
    <t xml:space="preserve">    Total Tax Proceeds:</t>
  </si>
  <si>
    <t xml:space="preserve">  Other Local</t>
  </si>
  <si>
    <t>Salaries</t>
  </si>
  <si>
    <t>DEBT SERVICE FUND</t>
  </si>
  <si>
    <t xml:space="preserve">  Debt Service Levy</t>
  </si>
  <si>
    <t xml:space="preserve">  Interest</t>
  </si>
  <si>
    <t xml:space="preserve">  Redemption of Principal</t>
  </si>
  <si>
    <t xml:space="preserve">  Miscellaneous Expenditures</t>
  </si>
  <si>
    <t>CAPITAL PROJECTS FUND</t>
  </si>
  <si>
    <t xml:space="preserve">  Voted Capital Levy</t>
  </si>
  <si>
    <t xml:space="preserve">  Capital Outlay Foundation</t>
  </si>
  <si>
    <t>Operation and Maintenance of Facilities</t>
  </si>
  <si>
    <t xml:space="preserve">    Total Operation &amp; Maintenance</t>
  </si>
  <si>
    <t>Building Acquisition and Construction</t>
  </si>
  <si>
    <t>Land and Improvements</t>
  </si>
  <si>
    <t>Buildings</t>
  </si>
  <si>
    <t xml:space="preserve">    Total Building Acquisition/Construction</t>
  </si>
  <si>
    <t>Summary - Capital Projects Fund</t>
  </si>
  <si>
    <t>FOOD SERVICE FUND</t>
  </si>
  <si>
    <t xml:space="preserve">  Sales to Students</t>
  </si>
  <si>
    <t xml:space="preserve">  School Lunch</t>
  </si>
  <si>
    <t xml:space="preserve">  Lunch Reimbursements</t>
  </si>
  <si>
    <t xml:space="preserve">  Donated Commodities</t>
  </si>
  <si>
    <t>Food Services</t>
  </si>
  <si>
    <t>Non-Food Supplies</t>
  </si>
  <si>
    <t>Food</t>
  </si>
  <si>
    <t xml:space="preserve">    Total Food Services Expenditures</t>
  </si>
  <si>
    <t>Other Financing Sources (Uses)</t>
  </si>
  <si>
    <t>OTHER GOVERNMENTAL/ENTERPRISE FUNDS</t>
  </si>
  <si>
    <t xml:space="preserve">  Contributions/Donations</t>
  </si>
  <si>
    <t xml:space="preserve">  Total Local</t>
  </si>
  <si>
    <t xml:space="preserve">  Total State</t>
  </si>
  <si>
    <t xml:space="preserve">  Total Federal</t>
  </si>
  <si>
    <t xml:space="preserve">  Salaries</t>
  </si>
  <si>
    <t xml:space="preserve">  Employee Benefits</t>
  </si>
  <si>
    <t xml:space="preserve">  Property</t>
  </si>
  <si>
    <t>Budget</t>
  </si>
  <si>
    <t>Special Ed- Pre-school</t>
  </si>
  <si>
    <t>Adult High School</t>
  </si>
  <si>
    <t>Federal IDEA - Pre-school</t>
  </si>
  <si>
    <t>Federal Adult Ed Programs</t>
  </si>
  <si>
    <t>Other Employee Benefits</t>
  </si>
  <si>
    <t>Salaries - Aides</t>
  </si>
  <si>
    <t>Community Services</t>
  </si>
  <si>
    <t xml:space="preserve">    Total Expenditures - Capital Fund</t>
  </si>
  <si>
    <t>Medicaid Outreach</t>
  </si>
  <si>
    <t>ALL FUNDS</t>
  </si>
  <si>
    <t>TANF Grant DWS Preschool 0-2</t>
  </si>
  <si>
    <t>Other Financing Sources</t>
  </si>
  <si>
    <t>Tuition from Pupils or Parents</t>
  </si>
  <si>
    <t>Educator Salary Adjustments</t>
  </si>
  <si>
    <t>Charter School Local Replacement</t>
  </si>
  <si>
    <t>FY17 Actual</t>
  </si>
  <si>
    <t>Digital Teaching and Learning</t>
  </si>
  <si>
    <t>FY18 Actual</t>
  </si>
  <si>
    <t>Other Programs</t>
  </si>
  <si>
    <t xml:space="preserve">  State Retirement</t>
  </si>
  <si>
    <t xml:space="preserve">  Social Security</t>
  </si>
  <si>
    <t>TAX INCREMENT FINANCING FUND</t>
  </si>
  <si>
    <t xml:space="preserve">  Board Local Levy</t>
  </si>
  <si>
    <t>Expenditures:</t>
  </si>
  <si>
    <t>Teacher and Student Success Program</t>
  </si>
  <si>
    <t>2017 - 2021 Annual Financial Report Comparison</t>
  </si>
  <si>
    <t>FY20 Amended</t>
  </si>
  <si>
    <t>FY19 Actual</t>
  </si>
  <si>
    <t>FY21 Budget</t>
  </si>
  <si>
    <t>FY2021 Budget</t>
  </si>
  <si>
    <t>Redemption of Principal</t>
  </si>
  <si>
    <t>Interest - Capital lease</t>
  </si>
  <si>
    <t>Student Health &amp; Counseling Support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</si>
</sst>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4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MS"/>
      <family val="0"/>
    </font>
    <font>
      <b/>
      <sz val="18"/>
      <name val="TMS"/>
      <family val="0"/>
    </font>
    <font>
      <b/>
      <sz val="14"/>
      <name val="T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MS"/>
      <family val="0"/>
    </font>
    <font>
      <sz val="14"/>
      <color indexed="8"/>
      <name val="T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MS"/>
      <family val="0"/>
    </font>
    <font>
      <sz val="14"/>
      <color theme="1"/>
      <name val="TM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43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4" fontId="43" fillId="0" borderId="0" xfId="0" applyNumberFormat="1" applyFont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1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2.6640625" defaultRowHeight="18" customHeight="1"/>
  <cols>
    <col min="1" max="1" width="37.6640625" style="1" customWidth="1"/>
    <col min="2" max="2" width="15.77734375" style="1" customWidth="1"/>
    <col min="3" max="3" width="15.88671875" style="1" customWidth="1"/>
    <col min="4" max="4" width="15.99609375" style="1" customWidth="1"/>
    <col min="5" max="5" width="15.6640625" style="1" customWidth="1"/>
    <col min="6" max="6" width="16.10546875" style="1" customWidth="1"/>
    <col min="7" max="250" width="12.6640625" style="1" customWidth="1"/>
  </cols>
  <sheetData>
    <row r="1" ht="27" customHeight="1">
      <c r="A1" s="2" t="s">
        <v>0</v>
      </c>
    </row>
    <row r="2" ht="18" customHeight="1">
      <c r="A2" s="3" t="s">
        <v>192</v>
      </c>
    </row>
    <row r="3" ht="18" customHeight="1">
      <c r="A3" s="3" t="s">
        <v>196</v>
      </c>
    </row>
    <row r="4" spans="2:6" ht="18" customHeight="1">
      <c r="B4" s="4" t="s">
        <v>182</v>
      </c>
      <c r="C4" s="4" t="s">
        <v>184</v>
      </c>
      <c r="D4" s="4" t="s">
        <v>194</v>
      </c>
      <c r="E4" s="4" t="s">
        <v>193</v>
      </c>
      <c r="F4" s="4" t="s">
        <v>195</v>
      </c>
    </row>
    <row r="5" spans="2:5" ht="18" customHeight="1">
      <c r="B5" s="4"/>
      <c r="C5" s="4"/>
      <c r="D5" s="4"/>
      <c r="E5" s="4" t="s">
        <v>166</v>
      </c>
    </row>
    <row r="6" spans="2:5" ht="18" customHeight="1">
      <c r="B6" s="4"/>
      <c r="C6" s="4"/>
      <c r="D6" s="4"/>
      <c r="E6" s="4"/>
    </row>
    <row r="7" spans="1:2" ht="18" customHeight="1">
      <c r="A7" s="4" t="s">
        <v>1</v>
      </c>
      <c r="B7" s="4"/>
    </row>
    <row r="8" ht="18" customHeight="1">
      <c r="A8" s="3" t="s">
        <v>2</v>
      </c>
    </row>
    <row r="9" ht="18" customHeight="1">
      <c r="A9" s="3" t="s">
        <v>3</v>
      </c>
    </row>
    <row r="10" ht="18" customHeight="1">
      <c r="A10" s="1" t="s">
        <v>4</v>
      </c>
    </row>
    <row r="11" spans="1:6" ht="18" customHeight="1">
      <c r="A11" s="5" t="s">
        <v>5</v>
      </c>
      <c r="B11" s="1">
        <v>7970786</v>
      </c>
      <c r="C11" s="1">
        <v>8541047</v>
      </c>
      <c r="D11" s="1">
        <v>10181956</v>
      </c>
      <c r="E11" s="1">
        <v>11373946</v>
      </c>
      <c r="F11" s="1">
        <v>11942643</v>
      </c>
    </row>
    <row r="12" spans="1:6" ht="18" customHeight="1">
      <c r="A12" s="5" t="s">
        <v>6</v>
      </c>
      <c r="B12" s="1">
        <v>14418793</v>
      </c>
      <c r="C12" s="1">
        <v>18231412</v>
      </c>
      <c r="D12" s="1">
        <v>21995699</v>
      </c>
      <c r="E12" s="1">
        <v>24175810</v>
      </c>
      <c r="F12" s="1">
        <v>26203903</v>
      </c>
    </row>
    <row r="13" spans="1:6" ht="18" customHeight="1">
      <c r="A13" s="5" t="s">
        <v>7</v>
      </c>
      <c r="B13" s="1">
        <f>SUM(B11:B12)</f>
        <v>22389579</v>
      </c>
      <c r="C13" s="1">
        <f>SUM(C11:C12)</f>
        <v>26772459</v>
      </c>
      <c r="D13" s="1">
        <f>SUM(D11:D12)</f>
        <v>32177655</v>
      </c>
      <c r="E13" s="1">
        <f>SUM(E11:E12)</f>
        <v>35549756</v>
      </c>
      <c r="F13" s="1">
        <f>SUM(F11:F12)</f>
        <v>38146546</v>
      </c>
    </row>
    <row r="14" ht="18" customHeight="1">
      <c r="A14" s="5"/>
    </row>
    <row r="15" ht="18" customHeight="1">
      <c r="A15" s="5" t="s">
        <v>8</v>
      </c>
    </row>
    <row r="16" spans="1:6" ht="18" customHeight="1">
      <c r="A16" s="1" t="s">
        <v>179</v>
      </c>
      <c r="B16" s="1">
        <v>62052</v>
      </c>
      <c r="C16" s="1">
        <v>69830</v>
      </c>
      <c r="D16" s="1">
        <v>60997</v>
      </c>
      <c r="E16" s="1">
        <v>105250</v>
      </c>
      <c r="F16" s="1">
        <v>90250</v>
      </c>
    </row>
    <row r="17" spans="1:6" ht="18" customHeight="1">
      <c r="A17" s="5" t="s">
        <v>9</v>
      </c>
      <c r="B17" s="1">
        <v>57330</v>
      </c>
      <c r="C17" s="1">
        <v>72565</v>
      </c>
      <c r="D17" s="1">
        <v>102624</v>
      </c>
      <c r="E17" s="1">
        <v>82500</v>
      </c>
      <c r="F17" s="1">
        <v>82500</v>
      </c>
    </row>
    <row r="18" spans="1:6" ht="18" customHeight="1">
      <c r="A18" s="5" t="s">
        <v>10</v>
      </c>
      <c r="B18" s="1">
        <v>232428</v>
      </c>
      <c r="C18" s="1">
        <v>380254</v>
      </c>
      <c r="D18" s="1">
        <v>631769</v>
      </c>
      <c r="E18" s="1">
        <v>775250</v>
      </c>
      <c r="F18" s="1">
        <v>475000</v>
      </c>
    </row>
    <row r="19" spans="1:6" ht="18" customHeight="1">
      <c r="A19" s="5" t="s">
        <v>11</v>
      </c>
      <c r="B19" s="1">
        <v>683613</v>
      </c>
      <c r="C19" s="1">
        <v>1051258</v>
      </c>
      <c r="D19" s="1">
        <v>1226858</v>
      </c>
      <c r="E19" s="1">
        <v>831500</v>
      </c>
      <c r="F19" s="1">
        <v>672350</v>
      </c>
    </row>
    <row r="20" spans="1:6" ht="18" customHeight="1">
      <c r="A20" s="5" t="s">
        <v>12</v>
      </c>
      <c r="B20" s="1">
        <f>SUM(B16:B19)</f>
        <v>1035423</v>
      </c>
      <c r="C20" s="1">
        <f>SUM(C16:C19)</f>
        <v>1573907</v>
      </c>
      <c r="D20" s="1">
        <f>SUM(D16:D19)</f>
        <v>2022248</v>
      </c>
      <c r="E20" s="1">
        <f>SUM(E16:E19)</f>
        <v>1794500</v>
      </c>
      <c r="F20" s="1">
        <f>SUM(F16:F19)</f>
        <v>1320100</v>
      </c>
    </row>
    <row r="21" spans="1:6" ht="18" customHeight="1">
      <c r="A21" s="3" t="s">
        <v>13</v>
      </c>
      <c r="B21" s="3">
        <f>B20+B13</f>
        <v>23425002</v>
      </c>
      <c r="C21" s="3">
        <f>C20+C13</f>
        <v>28346366</v>
      </c>
      <c r="D21" s="3">
        <f>D20+D13</f>
        <v>34199903</v>
      </c>
      <c r="E21" s="3">
        <f>E20+E13</f>
        <v>37344256</v>
      </c>
      <c r="F21" s="3">
        <f>F20+F13</f>
        <v>39466646</v>
      </c>
    </row>
    <row r="22" ht="18" customHeight="1">
      <c r="A22" s="5"/>
    </row>
    <row r="23" ht="18" customHeight="1">
      <c r="A23" s="3" t="s">
        <v>14</v>
      </c>
    </row>
    <row r="24" spans="1:6" ht="18" customHeight="1">
      <c r="A24" s="5" t="s">
        <v>15</v>
      </c>
      <c r="B24" s="1">
        <v>12300009</v>
      </c>
      <c r="C24" s="1">
        <v>13116129</v>
      </c>
      <c r="D24" s="1">
        <v>12797668</v>
      </c>
      <c r="E24" s="1">
        <v>13307034</v>
      </c>
      <c r="F24" s="1">
        <v>12352972</v>
      </c>
    </row>
    <row r="25" spans="1:6" ht="18" customHeight="1">
      <c r="A25" s="5" t="s">
        <v>16</v>
      </c>
      <c r="B25" s="1">
        <v>2040707</v>
      </c>
      <c r="C25" s="1">
        <v>2193175</v>
      </c>
      <c r="D25" s="1">
        <v>2314544</v>
      </c>
      <c r="E25" s="1">
        <v>2490106</v>
      </c>
      <c r="F25" s="1">
        <v>2423370</v>
      </c>
    </row>
    <row r="26" spans="1:6" ht="18" customHeight="1">
      <c r="A26" s="1" t="s">
        <v>181</v>
      </c>
      <c r="B26" s="1">
        <v>-254511</v>
      </c>
      <c r="C26" s="1">
        <v>0</v>
      </c>
      <c r="D26" s="1">
        <v>0</v>
      </c>
      <c r="E26" s="1">
        <v>0</v>
      </c>
      <c r="F26" s="1">
        <v>0</v>
      </c>
    </row>
    <row r="27" spans="1:6" ht="18" customHeight="1">
      <c r="A27" s="5" t="s">
        <v>17</v>
      </c>
      <c r="B27" s="1">
        <v>2135886</v>
      </c>
      <c r="C27" s="1">
        <v>2170135</v>
      </c>
      <c r="D27" s="1">
        <v>2180800</v>
      </c>
      <c r="E27" s="1">
        <v>2236591</v>
      </c>
      <c r="F27" s="1">
        <v>2297468</v>
      </c>
    </row>
    <row r="28" spans="1:6" ht="18" customHeight="1">
      <c r="A28" s="5" t="s">
        <v>18</v>
      </c>
      <c r="B28" s="1">
        <v>237813</v>
      </c>
      <c r="C28" s="1">
        <v>254506</v>
      </c>
      <c r="D28" s="1">
        <v>263641</v>
      </c>
      <c r="E28" s="1">
        <v>205798</v>
      </c>
      <c r="F28" s="1">
        <v>210880</v>
      </c>
    </row>
    <row r="29" spans="1:6" ht="18" customHeight="1">
      <c r="A29" s="1" t="s">
        <v>167</v>
      </c>
      <c r="B29" s="1">
        <v>308912</v>
      </c>
      <c r="C29" s="1">
        <v>267694</v>
      </c>
      <c r="D29" s="1">
        <v>254523</v>
      </c>
      <c r="E29" s="1">
        <v>332291</v>
      </c>
      <c r="F29" s="1">
        <v>425747</v>
      </c>
    </row>
    <row r="30" spans="1:6" ht="18" customHeight="1">
      <c r="A30" s="5" t="s">
        <v>19</v>
      </c>
      <c r="B30" s="1">
        <v>11224</v>
      </c>
      <c r="C30" s="1">
        <v>11117</v>
      </c>
      <c r="D30" s="1">
        <v>11286</v>
      </c>
      <c r="E30" s="1">
        <v>12051</v>
      </c>
      <c r="F30" s="1">
        <v>12370</v>
      </c>
    </row>
    <row r="31" spans="1:6" ht="18" customHeight="1">
      <c r="A31" s="5" t="s">
        <v>20</v>
      </c>
      <c r="B31" s="1">
        <v>49427</v>
      </c>
      <c r="C31" s="1">
        <v>47426</v>
      </c>
      <c r="D31" s="1">
        <v>47986</v>
      </c>
      <c r="E31" s="1">
        <v>51510</v>
      </c>
      <c r="F31" s="1">
        <v>52725</v>
      </c>
    </row>
    <row r="32" spans="1:6" ht="18" customHeight="1">
      <c r="A32" s="5" t="s">
        <v>21</v>
      </c>
      <c r="B32" s="1">
        <v>47050</v>
      </c>
      <c r="C32" s="1">
        <v>28930</v>
      </c>
      <c r="D32" s="1">
        <v>45060</v>
      </c>
      <c r="E32" s="1">
        <v>42500</v>
      </c>
      <c r="F32" s="1">
        <v>46728</v>
      </c>
    </row>
    <row r="33" spans="1:6" ht="18" customHeight="1">
      <c r="A33" s="5" t="s">
        <v>22</v>
      </c>
      <c r="B33" s="1">
        <v>203769</v>
      </c>
      <c r="C33" s="1">
        <v>197064</v>
      </c>
      <c r="D33" s="1">
        <v>219914</v>
      </c>
      <c r="E33" s="1">
        <v>219914</v>
      </c>
      <c r="F33" s="1">
        <v>214599</v>
      </c>
    </row>
    <row r="34" spans="1:6" ht="18" customHeight="1">
      <c r="A34" s="5" t="s">
        <v>23</v>
      </c>
      <c r="B34" s="1">
        <v>1283316</v>
      </c>
      <c r="C34" s="1">
        <v>1334773</v>
      </c>
      <c r="D34" s="1">
        <v>1364756</v>
      </c>
      <c r="E34" s="1">
        <v>1399965</v>
      </c>
      <c r="F34" s="1">
        <v>1396036</v>
      </c>
    </row>
    <row r="35" spans="1:6" ht="18" customHeight="1">
      <c r="A35" s="1" t="s">
        <v>168</v>
      </c>
      <c r="B35" s="1">
        <v>101868</v>
      </c>
      <c r="C35" s="1">
        <v>85837</v>
      </c>
      <c r="D35" s="1">
        <v>69400</v>
      </c>
      <c r="E35" s="1">
        <v>54558</v>
      </c>
      <c r="F35" s="1">
        <v>69839</v>
      </c>
    </row>
    <row r="36" spans="1:6" ht="18" customHeight="1">
      <c r="A36" s="5" t="s">
        <v>24</v>
      </c>
      <c r="B36" s="1">
        <v>1301301</v>
      </c>
      <c r="C36" s="1">
        <v>1396322</v>
      </c>
      <c r="D36" s="1">
        <v>1483865</v>
      </c>
      <c r="E36" s="1">
        <v>1608472</v>
      </c>
      <c r="F36" s="1">
        <v>1565852</v>
      </c>
    </row>
    <row r="37" spans="1:6" ht="18" customHeight="1">
      <c r="A37" s="1" t="s">
        <v>191</v>
      </c>
      <c r="B37" s="1">
        <v>0</v>
      </c>
      <c r="C37" s="1">
        <v>66963</v>
      </c>
      <c r="D37" s="1">
        <v>0</v>
      </c>
      <c r="E37" s="1">
        <v>1058587</v>
      </c>
      <c r="F37" s="1">
        <v>1033590</v>
      </c>
    </row>
    <row r="38" spans="1:6" ht="18" customHeight="1">
      <c r="A38" s="5" t="s">
        <v>25</v>
      </c>
      <c r="B38" s="1">
        <v>949657</v>
      </c>
      <c r="C38" s="1">
        <v>993847</v>
      </c>
      <c r="D38" s="1">
        <v>1124910</v>
      </c>
      <c r="E38" s="1">
        <v>1143482</v>
      </c>
      <c r="F38" s="1">
        <v>1097967</v>
      </c>
    </row>
    <row r="39" spans="1:6" ht="18" customHeight="1">
      <c r="A39" s="5" t="s">
        <v>26</v>
      </c>
      <c r="B39" s="1">
        <v>30519</v>
      </c>
      <c r="C39" s="1">
        <v>32749</v>
      </c>
      <c r="D39" s="1">
        <v>34836</v>
      </c>
      <c r="E39" s="1">
        <v>36788</v>
      </c>
      <c r="F39" s="1">
        <v>34176</v>
      </c>
    </row>
    <row r="40" spans="1:6" ht="18" customHeight="1">
      <c r="A40" s="5" t="s">
        <v>27</v>
      </c>
      <c r="B40" s="1">
        <v>40000</v>
      </c>
      <c r="C40" s="1">
        <v>61000</v>
      </c>
      <c r="D40" s="1">
        <v>61000</v>
      </c>
      <c r="E40" s="1">
        <v>61000</v>
      </c>
      <c r="F40" s="1">
        <v>91500</v>
      </c>
    </row>
    <row r="41" spans="1:6" ht="18" customHeight="1">
      <c r="A41" s="5" t="s">
        <v>28</v>
      </c>
      <c r="B41" s="1">
        <v>57460</v>
      </c>
      <c r="C41" s="1">
        <v>56650</v>
      </c>
      <c r="D41" s="1">
        <v>56680</v>
      </c>
      <c r="E41" s="1">
        <v>56680</v>
      </c>
      <c r="F41" s="1">
        <v>72127</v>
      </c>
    </row>
    <row r="42" spans="1:6" ht="18" customHeight="1">
      <c r="A42" s="5" t="s">
        <v>29</v>
      </c>
      <c r="B42" s="1">
        <v>186937</v>
      </c>
      <c r="C42" s="1">
        <v>163591</v>
      </c>
      <c r="D42" s="1">
        <v>168142</v>
      </c>
      <c r="E42" s="1">
        <v>168142</v>
      </c>
      <c r="F42" s="1">
        <v>186930</v>
      </c>
    </row>
    <row r="43" spans="1:6" ht="18" customHeight="1">
      <c r="A43" s="5" t="s">
        <v>30</v>
      </c>
      <c r="B43" s="1">
        <v>206804</v>
      </c>
      <c r="C43" s="1">
        <v>200229</v>
      </c>
      <c r="D43" s="1">
        <v>303917</v>
      </c>
      <c r="E43" s="1">
        <v>356032</v>
      </c>
      <c r="F43" s="1">
        <v>359844</v>
      </c>
    </row>
    <row r="44" spans="1:6" ht="18" customHeight="1">
      <c r="A44" s="5" t="s">
        <v>31</v>
      </c>
      <c r="B44" s="1">
        <v>12555</v>
      </c>
      <c r="C44" s="1">
        <v>13341</v>
      </c>
      <c r="D44" s="1">
        <v>11543</v>
      </c>
      <c r="E44" s="1">
        <v>11543</v>
      </c>
      <c r="F44" s="1">
        <v>0</v>
      </c>
    </row>
    <row r="45" spans="1:6" ht="18" customHeight="1">
      <c r="A45" s="5" t="s">
        <v>32</v>
      </c>
      <c r="B45" s="1">
        <v>24732</v>
      </c>
      <c r="C45" s="1">
        <v>20271</v>
      </c>
      <c r="D45" s="1">
        <v>23903</v>
      </c>
      <c r="E45" s="1">
        <v>0</v>
      </c>
      <c r="F45" s="1">
        <v>0</v>
      </c>
    </row>
    <row r="46" spans="1:6" ht="18" customHeight="1">
      <c r="A46" s="5" t="s">
        <v>33</v>
      </c>
      <c r="B46" s="1">
        <v>79867</v>
      </c>
      <c r="C46" s="1">
        <v>80254</v>
      </c>
      <c r="D46" s="1">
        <v>763927</v>
      </c>
      <c r="E46" s="1">
        <v>83357</v>
      </c>
      <c r="F46" s="1">
        <v>81383</v>
      </c>
    </row>
    <row r="47" spans="1:6" ht="18" customHeight="1">
      <c r="A47" s="5" t="s">
        <v>34</v>
      </c>
      <c r="B47" s="1">
        <v>233852</v>
      </c>
      <c r="C47" s="1">
        <v>247120</v>
      </c>
      <c r="D47" s="1">
        <v>231216</v>
      </c>
      <c r="E47" s="1">
        <v>197954</v>
      </c>
      <c r="F47" s="1">
        <v>129719</v>
      </c>
    </row>
    <row r="48" spans="1:6" ht="18" customHeight="1">
      <c r="A48" s="5" t="s">
        <v>35</v>
      </c>
      <c r="B48" s="1">
        <v>63633</v>
      </c>
      <c r="C48" s="1">
        <v>56544</v>
      </c>
      <c r="D48" s="1">
        <v>64665</v>
      </c>
      <c r="E48" s="1">
        <v>64687</v>
      </c>
      <c r="F48" s="1">
        <v>65039</v>
      </c>
    </row>
    <row r="49" spans="1:6" ht="18" customHeight="1">
      <c r="A49" s="1" t="s">
        <v>180</v>
      </c>
      <c r="B49" s="1">
        <v>1812835</v>
      </c>
      <c r="C49" s="1">
        <v>1972850</v>
      </c>
      <c r="D49" s="1">
        <v>2079074</v>
      </c>
      <c r="E49" s="1">
        <v>2079074</v>
      </c>
      <c r="F49" s="1">
        <v>2141904</v>
      </c>
    </row>
    <row r="50" spans="1:6" ht="18" customHeight="1">
      <c r="A50" s="1" t="s">
        <v>183</v>
      </c>
      <c r="B50" s="1">
        <v>0</v>
      </c>
      <c r="C50" s="1">
        <v>258848</v>
      </c>
      <c r="D50" s="1">
        <v>57500</v>
      </c>
      <c r="E50" s="1">
        <v>232354</v>
      </c>
      <c r="F50" s="1">
        <v>233338</v>
      </c>
    </row>
    <row r="51" spans="1:6" ht="18" customHeight="1">
      <c r="A51" s="5" t="s">
        <v>36</v>
      </c>
      <c r="B51" s="1">
        <v>547276</v>
      </c>
      <c r="C51" s="1">
        <v>731891</v>
      </c>
      <c r="D51" s="1">
        <v>856211</v>
      </c>
      <c r="E51" s="1">
        <v>971592</v>
      </c>
      <c r="F51" s="1">
        <v>1047113</v>
      </c>
    </row>
    <row r="52" spans="1:6" ht="18" customHeight="1">
      <c r="A52" s="1" t="s">
        <v>199</v>
      </c>
      <c r="B52" s="1">
        <v>24057</v>
      </c>
      <c r="C52" s="1">
        <v>0</v>
      </c>
      <c r="D52" s="1">
        <v>0</v>
      </c>
      <c r="E52" s="1">
        <v>0</v>
      </c>
      <c r="F52" s="1">
        <v>135427</v>
      </c>
    </row>
    <row r="53" spans="1:6" ht="18" customHeight="1">
      <c r="A53" s="5" t="s">
        <v>37</v>
      </c>
      <c r="B53" s="1">
        <v>95144</v>
      </c>
      <c r="C53" s="1">
        <v>96932</v>
      </c>
      <c r="D53" s="1">
        <v>96702</v>
      </c>
      <c r="E53" s="1">
        <v>95937</v>
      </c>
      <c r="F53" s="1">
        <v>97559</v>
      </c>
    </row>
    <row r="54" spans="1:6" ht="18" customHeight="1">
      <c r="A54" s="5" t="s">
        <v>38</v>
      </c>
      <c r="B54" s="1">
        <v>8096</v>
      </c>
      <c r="C54" s="1">
        <v>8227</v>
      </c>
      <c r="D54" s="1">
        <v>8647</v>
      </c>
      <c r="E54" s="1">
        <v>8647</v>
      </c>
      <c r="F54" s="1">
        <v>8760</v>
      </c>
    </row>
    <row r="55" spans="1:6" ht="18" customHeight="1">
      <c r="A55" s="1" t="s">
        <v>185</v>
      </c>
      <c r="B55" s="1">
        <v>72381</v>
      </c>
      <c r="C55" s="1">
        <v>128290</v>
      </c>
      <c r="D55" s="1">
        <v>15556</v>
      </c>
      <c r="E55" s="1">
        <v>0</v>
      </c>
      <c r="F55" s="1">
        <v>0</v>
      </c>
    </row>
    <row r="56" spans="1:6" ht="18" customHeight="1">
      <c r="A56" s="5" t="s">
        <v>39</v>
      </c>
      <c r="B56" s="1">
        <v>81565</v>
      </c>
      <c r="C56" s="1">
        <v>85848</v>
      </c>
      <c r="D56" s="1">
        <v>89573</v>
      </c>
      <c r="E56" s="1">
        <v>92550</v>
      </c>
      <c r="F56" s="1">
        <v>92550</v>
      </c>
    </row>
    <row r="57" spans="1:6" ht="18" customHeight="1">
      <c r="A57" s="3" t="s">
        <v>40</v>
      </c>
      <c r="B57" s="3">
        <f>SUM(B24:B56)</f>
        <v>24294141</v>
      </c>
      <c r="C57" s="3">
        <f>SUM(C24:C56)</f>
        <v>26378553</v>
      </c>
      <c r="D57" s="3">
        <f>SUM(D24:D56)</f>
        <v>27101445</v>
      </c>
      <c r="E57" s="3">
        <f>SUM(E24:E56)</f>
        <v>28679196</v>
      </c>
      <c r="F57" s="3">
        <f>SUM(F24:F56)</f>
        <v>27977512</v>
      </c>
    </row>
    <row r="58" spans="1:3" ht="18" customHeight="1">
      <c r="A58" s="3"/>
      <c r="B58" s="3"/>
      <c r="C58" s="3"/>
    </row>
    <row r="59" ht="18" customHeight="1">
      <c r="A59" s="5"/>
    </row>
    <row r="60" ht="18" customHeight="1">
      <c r="A60" s="3" t="s">
        <v>41</v>
      </c>
    </row>
    <row r="61" spans="1:6" ht="18" customHeight="1">
      <c r="A61" s="5" t="s">
        <v>42</v>
      </c>
      <c r="B61" s="1">
        <v>433803</v>
      </c>
      <c r="C61" s="1">
        <v>411700</v>
      </c>
      <c r="D61" s="1">
        <v>410846</v>
      </c>
      <c r="E61" s="1">
        <v>440792</v>
      </c>
      <c r="F61" s="1">
        <v>440792</v>
      </c>
    </row>
    <row r="62" spans="1:6" ht="18" customHeight="1">
      <c r="A62" s="5" t="s">
        <v>43</v>
      </c>
      <c r="B62" s="1">
        <v>86051</v>
      </c>
      <c r="C62" s="1">
        <v>100807</v>
      </c>
      <c r="D62" s="1">
        <v>99877</v>
      </c>
      <c r="E62" s="1">
        <v>88589</v>
      </c>
      <c r="F62" s="1">
        <v>100901</v>
      </c>
    </row>
    <row r="63" spans="1:6" ht="18" customHeight="1">
      <c r="A63" s="5" t="s">
        <v>44</v>
      </c>
      <c r="B63" s="1">
        <v>46556</v>
      </c>
      <c r="C63" s="1">
        <v>48594</v>
      </c>
      <c r="D63" s="1">
        <v>70195</v>
      </c>
      <c r="E63" s="1">
        <v>62855</v>
      </c>
      <c r="F63" s="1">
        <v>63186</v>
      </c>
    </row>
    <row r="64" spans="1:6" ht="18" customHeight="1">
      <c r="A64" s="1" t="s">
        <v>169</v>
      </c>
      <c r="B64" s="1">
        <v>35070</v>
      </c>
      <c r="C64" s="1">
        <v>53569</v>
      </c>
      <c r="D64" s="1">
        <v>36802</v>
      </c>
      <c r="E64" s="1">
        <v>35070</v>
      </c>
      <c r="F64" s="1">
        <v>37850</v>
      </c>
    </row>
    <row r="65" spans="1:6" ht="18" customHeight="1">
      <c r="A65" s="5" t="s">
        <v>45</v>
      </c>
      <c r="B65" s="1">
        <v>963374</v>
      </c>
      <c r="C65" s="1">
        <v>991125</v>
      </c>
      <c r="D65" s="1">
        <v>1055698</v>
      </c>
      <c r="E65" s="1">
        <v>996702</v>
      </c>
      <c r="F65" s="1">
        <v>1066097</v>
      </c>
    </row>
    <row r="66" spans="1:6" ht="18" customHeight="1">
      <c r="A66" s="1" t="s">
        <v>170</v>
      </c>
      <c r="B66" s="1">
        <v>0</v>
      </c>
      <c r="C66" s="1">
        <v>1000</v>
      </c>
      <c r="D66" s="1">
        <v>0</v>
      </c>
      <c r="E66" s="1">
        <v>0</v>
      </c>
      <c r="F66" s="1">
        <v>0</v>
      </c>
    </row>
    <row r="67" spans="1:6" ht="18" customHeight="1">
      <c r="A67" s="1" t="s">
        <v>177</v>
      </c>
      <c r="B67" s="1">
        <v>105691</v>
      </c>
      <c r="C67" s="1">
        <v>0</v>
      </c>
      <c r="D67" s="1">
        <v>730637</v>
      </c>
      <c r="E67" s="1">
        <v>730637</v>
      </c>
      <c r="F67" s="1">
        <v>297039</v>
      </c>
    </row>
    <row r="68" spans="1:6" ht="18" customHeight="1">
      <c r="A68" s="5" t="s">
        <v>46</v>
      </c>
      <c r="B68" s="1">
        <v>123977</v>
      </c>
      <c r="C68" s="1">
        <v>127400</v>
      </c>
      <c r="D68" s="1">
        <v>335610</v>
      </c>
      <c r="E68" s="1">
        <v>111770</v>
      </c>
      <c r="F68" s="1">
        <v>109020</v>
      </c>
    </row>
    <row r="69" spans="1:6" ht="18" customHeight="1">
      <c r="A69" s="5" t="s">
        <v>47</v>
      </c>
      <c r="B69" s="1">
        <v>31050</v>
      </c>
      <c r="C69" s="1">
        <v>146658</v>
      </c>
      <c r="D69" s="1">
        <v>92726</v>
      </c>
      <c r="E69" s="1">
        <v>35000</v>
      </c>
      <c r="F69" s="1">
        <v>92500</v>
      </c>
    </row>
    <row r="70" spans="1:6" ht="18" customHeight="1">
      <c r="A70" s="5" t="s">
        <v>48</v>
      </c>
      <c r="B70" s="1">
        <v>122799</v>
      </c>
      <c r="C70" s="1">
        <v>72719</v>
      </c>
      <c r="D70" s="1">
        <v>106542</v>
      </c>
      <c r="E70" s="1">
        <v>0</v>
      </c>
      <c r="F70" s="1">
        <v>0</v>
      </c>
    </row>
    <row r="71" spans="1:6" ht="18" customHeight="1">
      <c r="A71" s="1" t="s">
        <v>175</v>
      </c>
      <c r="B71" s="1">
        <v>122999</v>
      </c>
      <c r="C71" s="1">
        <v>110854</v>
      </c>
      <c r="D71" s="1">
        <v>136171</v>
      </c>
      <c r="E71" s="1">
        <v>75000</v>
      </c>
      <c r="F71" s="1">
        <v>100000</v>
      </c>
    </row>
    <row r="72" spans="1:6" ht="18" customHeight="1">
      <c r="A72" s="5" t="s">
        <v>49</v>
      </c>
      <c r="B72" s="1">
        <v>0</v>
      </c>
      <c r="C72" s="1">
        <v>2788</v>
      </c>
      <c r="D72" s="1">
        <v>0</v>
      </c>
      <c r="E72" s="1">
        <v>0</v>
      </c>
      <c r="F72" s="1">
        <v>0</v>
      </c>
    </row>
    <row r="73" spans="1:6" ht="18" customHeight="1">
      <c r="A73" s="3" t="s">
        <v>50</v>
      </c>
      <c r="B73" s="3">
        <f>SUM(B61:B72)</f>
        <v>2071370</v>
      </c>
      <c r="C73" s="3">
        <f>SUM(C61:C72)</f>
        <v>2067214</v>
      </c>
      <c r="D73" s="3">
        <f>SUM(D61:D72)</f>
        <v>3075104</v>
      </c>
      <c r="E73" s="3">
        <f>SUM(E61:E72)</f>
        <v>2576415</v>
      </c>
      <c r="F73" s="3">
        <f>SUM(F61:F72)</f>
        <v>2307385</v>
      </c>
    </row>
    <row r="75" spans="1:6" ht="18" customHeight="1">
      <c r="A75" s="3" t="s">
        <v>51</v>
      </c>
      <c r="B75" s="3">
        <f>B73+B57+B21</f>
        <v>49790513</v>
      </c>
      <c r="C75" s="3">
        <f>C73+C57+C21</f>
        <v>56792133</v>
      </c>
      <c r="D75" s="3">
        <f>D73+D57+D21</f>
        <v>64376452</v>
      </c>
      <c r="E75" s="3">
        <f>E73+E57+E21</f>
        <v>68599867</v>
      </c>
      <c r="F75" s="3">
        <f>F73+F57+F21</f>
        <v>69751543</v>
      </c>
    </row>
    <row r="77" ht="18" customHeight="1">
      <c r="A77" s="9" t="s">
        <v>52</v>
      </c>
    </row>
    <row r="78" ht="18" customHeight="1">
      <c r="A78" s="9" t="s">
        <v>53</v>
      </c>
    </row>
    <row r="79" spans="1:6" ht="18" customHeight="1">
      <c r="A79" s="5" t="s">
        <v>54</v>
      </c>
      <c r="B79" s="1">
        <v>19016930</v>
      </c>
      <c r="C79" s="1">
        <v>21508986</v>
      </c>
      <c r="D79" s="1">
        <v>24034650</v>
      </c>
      <c r="E79" s="1">
        <v>26585428</v>
      </c>
      <c r="F79" s="1">
        <v>26947908</v>
      </c>
    </row>
    <row r="80" spans="1:6" ht="18" customHeight="1">
      <c r="A80" s="5" t="s">
        <v>55</v>
      </c>
      <c r="B80" s="1">
        <v>1416273</v>
      </c>
      <c r="C80" s="1">
        <v>1710057</v>
      </c>
      <c r="D80" s="1">
        <v>2087373</v>
      </c>
      <c r="E80" s="1">
        <v>2325580</v>
      </c>
      <c r="F80" s="1">
        <v>2953270</v>
      </c>
    </row>
    <row r="81" spans="1:6" ht="18" customHeight="1">
      <c r="A81" s="5" t="s">
        <v>56</v>
      </c>
      <c r="B81" s="1">
        <v>62292</v>
      </c>
      <c r="C81" s="1">
        <v>0</v>
      </c>
      <c r="D81" s="1">
        <v>0</v>
      </c>
      <c r="E81" s="1">
        <v>0</v>
      </c>
      <c r="F81" s="1">
        <v>0</v>
      </c>
    </row>
    <row r="82" spans="1:6" ht="18" customHeight="1">
      <c r="A82" s="3" t="s">
        <v>57</v>
      </c>
      <c r="B82" s="3">
        <f>SUM(B79:B81)</f>
        <v>20495495</v>
      </c>
      <c r="C82" s="3">
        <f>SUM(C79:C81)</f>
        <v>23219043</v>
      </c>
      <c r="D82" s="3">
        <f>SUM(D79:D81)</f>
        <v>26122023</v>
      </c>
      <c r="E82" s="3">
        <f>SUM(E79:E81)</f>
        <v>28911008</v>
      </c>
      <c r="F82" s="3">
        <f>SUM(F79:F81)</f>
        <v>29901178</v>
      </c>
    </row>
    <row r="83" spans="1:6" ht="18" customHeight="1">
      <c r="A83" s="5" t="s">
        <v>58</v>
      </c>
      <c r="B83" s="1">
        <v>4794496</v>
      </c>
      <c r="C83" s="1">
        <v>5244945</v>
      </c>
      <c r="D83" s="1">
        <v>5706914</v>
      </c>
      <c r="E83" s="1">
        <v>7014908</v>
      </c>
      <c r="F83" s="1">
        <v>7043195</v>
      </c>
    </row>
    <row r="84" spans="1:6" ht="18" customHeight="1">
      <c r="A84" s="5" t="s">
        <v>59</v>
      </c>
      <c r="B84" s="1">
        <v>1582369</v>
      </c>
      <c r="C84" s="1">
        <v>1629559</v>
      </c>
      <c r="D84" s="1">
        <v>1896230</v>
      </c>
      <c r="E84" s="1">
        <v>2205112</v>
      </c>
      <c r="F84" s="1">
        <v>2284442</v>
      </c>
    </row>
    <row r="85" spans="1:6" ht="18" customHeight="1">
      <c r="A85" s="5" t="s">
        <v>60</v>
      </c>
      <c r="B85" s="1">
        <v>5926877</v>
      </c>
      <c r="C85" s="1">
        <v>6681643</v>
      </c>
      <c r="D85" s="1">
        <v>7195110</v>
      </c>
      <c r="E85" s="1">
        <v>7410424</v>
      </c>
      <c r="F85" s="1">
        <v>7252584</v>
      </c>
    </row>
    <row r="86" spans="1:6" ht="18" customHeight="1">
      <c r="A86" s="1" t="s">
        <v>171</v>
      </c>
      <c r="B86" s="1">
        <v>244203</v>
      </c>
      <c r="C86" s="1">
        <v>405833</v>
      </c>
      <c r="D86" s="1">
        <v>293022</v>
      </c>
      <c r="E86" s="1">
        <v>275000</v>
      </c>
      <c r="F86" s="1">
        <v>275000</v>
      </c>
    </row>
    <row r="87" spans="1:6" ht="18" customHeight="1">
      <c r="A87" s="3" t="s">
        <v>61</v>
      </c>
      <c r="B87" s="3">
        <f>SUM(B83:B86)</f>
        <v>12547945</v>
      </c>
      <c r="C87" s="3">
        <f>SUM(C83:C86)</f>
        <v>13961980</v>
      </c>
      <c r="D87" s="3">
        <f>SUM(D83:D86)</f>
        <v>15091276</v>
      </c>
      <c r="E87" s="3">
        <f>SUM(E83:E86)</f>
        <v>16905444</v>
      </c>
      <c r="F87" s="3">
        <f>SUM(F83:F86)</f>
        <v>16855221</v>
      </c>
    </row>
    <row r="88" spans="1:6" ht="18" customHeight="1">
      <c r="A88" s="5" t="s">
        <v>62</v>
      </c>
      <c r="B88" s="1">
        <v>922946</v>
      </c>
      <c r="C88" s="1">
        <v>968209</v>
      </c>
      <c r="D88" s="1">
        <v>1102256</v>
      </c>
      <c r="E88" s="1">
        <v>933592</v>
      </c>
      <c r="F88" s="1">
        <v>966019</v>
      </c>
    </row>
    <row r="89" spans="1:6" ht="18" customHeight="1">
      <c r="A89" s="1" t="s">
        <v>88</v>
      </c>
      <c r="B89" s="1">
        <v>5875</v>
      </c>
      <c r="C89" s="1">
        <v>0</v>
      </c>
      <c r="D89" s="1">
        <v>0</v>
      </c>
      <c r="E89" s="1">
        <v>0</v>
      </c>
      <c r="F89" s="1">
        <v>0</v>
      </c>
    </row>
    <row r="90" spans="1:6" ht="18" customHeight="1">
      <c r="A90" s="5" t="s">
        <v>63</v>
      </c>
      <c r="B90" s="1">
        <v>397072</v>
      </c>
      <c r="C90" s="1">
        <v>371610</v>
      </c>
      <c r="D90" s="1">
        <v>391732</v>
      </c>
      <c r="E90" s="1">
        <v>329750</v>
      </c>
      <c r="F90" s="1">
        <v>478025</v>
      </c>
    </row>
    <row r="91" spans="1:6" ht="18" customHeight="1">
      <c r="A91" s="5" t="s">
        <v>64</v>
      </c>
      <c r="B91" s="1">
        <v>136894</v>
      </c>
      <c r="C91" s="1">
        <v>132826</v>
      </c>
      <c r="D91" s="1">
        <v>160179</v>
      </c>
      <c r="E91" s="1">
        <v>182500</v>
      </c>
      <c r="F91" s="1">
        <v>242500</v>
      </c>
    </row>
    <row r="92" spans="1:6" ht="18" customHeight="1">
      <c r="A92" s="5" t="s">
        <v>65</v>
      </c>
      <c r="B92" s="1">
        <v>868667</v>
      </c>
      <c r="C92" s="1">
        <v>814231</v>
      </c>
      <c r="D92" s="1">
        <v>837696</v>
      </c>
      <c r="E92" s="1">
        <v>739318</v>
      </c>
      <c r="F92" s="1">
        <v>889890</v>
      </c>
    </row>
    <row r="93" spans="1:6" ht="18" customHeight="1">
      <c r="A93" s="5" t="s">
        <v>66</v>
      </c>
      <c r="B93" s="1">
        <v>95229</v>
      </c>
      <c r="C93" s="1">
        <v>79307</v>
      </c>
      <c r="D93" s="1">
        <v>115760</v>
      </c>
      <c r="E93" s="1">
        <v>167647</v>
      </c>
      <c r="F93" s="1">
        <v>188620</v>
      </c>
    </row>
    <row r="94" spans="1:6" ht="18" customHeight="1">
      <c r="A94" s="5" t="s">
        <v>67</v>
      </c>
      <c r="B94" s="1">
        <v>136260</v>
      </c>
      <c r="C94" s="1">
        <v>88953</v>
      </c>
      <c r="D94" s="1">
        <v>84092</v>
      </c>
      <c r="E94" s="1">
        <v>162571</v>
      </c>
      <c r="F94" s="1">
        <v>283086</v>
      </c>
    </row>
    <row r="95" spans="1:6" ht="18" customHeight="1">
      <c r="A95" s="5" t="s">
        <v>68</v>
      </c>
      <c r="B95" s="1">
        <v>31335</v>
      </c>
      <c r="C95" s="1">
        <v>27111</v>
      </c>
      <c r="D95" s="1">
        <v>29169</v>
      </c>
      <c r="E95" s="1">
        <v>25750</v>
      </c>
      <c r="F95" s="1">
        <v>25750</v>
      </c>
    </row>
    <row r="96" spans="1:6" ht="18" customHeight="1">
      <c r="A96" s="3" t="s">
        <v>69</v>
      </c>
      <c r="B96" s="3">
        <f>B82+B87+SUM(B88:B95)</f>
        <v>35637718</v>
      </c>
      <c r="C96" s="3">
        <f>C82+C87+SUM(C88:C95)</f>
        <v>39663270</v>
      </c>
      <c r="D96" s="3">
        <f>D82+D87+SUM(D88:D95)</f>
        <v>43934183</v>
      </c>
      <c r="E96" s="3">
        <f>E82+E87+SUM(E88:E95)</f>
        <v>48357580</v>
      </c>
      <c r="F96" s="3">
        <f>F82+F87+SUM(F88:F95)</f>
        <v>49830289</v>
      </c>
    </row>
    <row r="97" ht="18" customHeight="1">
      <c r="A97" s="5"/>
    </row>
    <row r="98" ht="18" customHeight="1">
      <c r="A98" s="3" t="s">
        <v>70</v>
      </c>
    </row>
    <row r="99" spans="1:6" ht="18" customHeight="1">
      <c r="A99" s="5" t="s">
        <v>71</v>
      </c>
      <c r="B99" s="1">
        <v>701475</v>
      </c>
      <c r="C99" s="1">
        <v>853324</v>
      </c>
      <c r="D99" s="1">
        <v>971463</v>
      </c>
      <c r="E99" s="1">
        <v>1231460</v>
      </c>
      <c r="F99" s="1">
        <v>1181057</v>
      </c>
    </row>
    <row r="100" spans="1:6" ht="18" customHeight="1">
      <c r="A100" s="5" t="s">
        <v>72</v>
      </c>
      <c r="B100" s="1">
        <v>72439</v>
      </c>
      <c r="C100" s="1">
        <v>127844</v>
      </c>
      <c r="D100" s="1">
        <v>208485</v>
      </c>
      <c r="E100" s="1">
        <v>222139</v>
      </c>
      <c r="F100" s="1">
        <v>297817</v>
      </c>
    </row>
    <row r="101" spans="1:6" ht="18" customHeight="1">
      <c r="A101" s="1" t="s">
        <v>172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</row>
    <row r="102" spans="1:6" ht="18" customHeight="1">
      <c r="A102" s="3" t="s">
        <v>57</v>
      </c>
      <c r="B102" s="3">
        <f>SUM(B99:B101)</f>
        <v>773914</v>
      </c>
      <c r="C102" s="3">
        <f>SUM(C99:C101)</f>
        <v>981168</v>
      </c>
      <c r="D102" s="3">
        <f>SUM(D99:D101)</f>
        <v>1179948</v>
      </c>
      <c r="E102" s="3">
        <f>SUM(E99:E101)</f>
        <v>1453599</v>
      </c>
      <c r="F102" s="3">
        <f>SUM(F99:F101)</f>
        <v>1478874</v>
      </c>
    </row>
    <row r="103" spans="1:6" ht="18" customHeight="1">
      <c r="A103" s="5" t="s">
        <v>58</v>
      </c>
      <c r="B103" s="1">
        <v>179160</v>
      </c>
      <c r="C103" s="1">
        <v>224940</v>
      </c>
      <c r="D103" s="1">
        <v>288010</v>
      </c>
      <c r="E103" s="1">
        <v>353952</v>
      </c>
      <c r="F103" s="1">
        <v>360105</v>
      </c>
    </row>
    <row r="104" spans="1:6" ht="18" customHeight="1">
      <c r="A104" s="5" t="s">
        <v>59</v>
      </c>
      <c r="B104" s="1">
        <v>58755</v>
      </c>
      <c r="C104" s="1">
        <v>77258</v>
      </c>
      <c r="D104" s="1">
        <v>90484</v>
      </c>
      <c r="E104" s="1">
        <v>111201</v>
      </c>
      <c r="F104" s="1">
        <v>113134</v>
      </c>
    </row>
    <row r="105" spans="1:6" ht="18" customHeight="1">
      <c r="A105" s="5" t="s">
        <v>60</v>
      </c>
      <c r="B105" s="1">
        <v>274464</v>
      </c>
      <c r="C105" s="1">
        <v>310536</v>
      </c>
      <c r="D105" s="1">
        <v>333540</v>
      </c>
      <c r="E105" s="1">
        <v>461835</v>
      </c>
      <c r="F105" s="1">
        <v>465060</v>
      </c>
    </row>
    <row r="106" spans="1:6" ht="18" customHeight="1">
      <c r="A106" s="3" t="s">
        <v>61</v>
      </c>
      <c r="B106" s="3">
        <f>SUM(B103:B105)</f>
        <v>512379</v>
      </c>
      <c r="C106" s="3">
        <f>SUM(C103:C105)</f>
        <v>612734</v>
      </c>
      <c r="D106" s="3">
        <f>SUM(D103:D105)</f>
        <v>712034</v>
      </c>
      <c r="E106" s="3">
        <f>SUM(E103:E105)</f>
        <v>926988</v>
      </c>
      <c r="F106" s="3">
        <f>SUM(F103:F105)</f>
        <v>938299</v>
      </c>
    </row>
    <row r="107" spans="1:6" ht="18" customHeight="1">
      <c r="A107" s="5" t="s">
        <v>62</v>
      </c>
      <c r="B107" s="1">
        <v>67646</v>
      </c>
      <c r="C107" s="1">
        <v>185941</v>
      </c>
      <c r="D107" s="1">
        <v>482570</v>
      </c>
      <c r="E107" s="1">
        <v>475500</v>
      </c>
      <c r="F107" s="1">
        <v>351450</v>
      </c>
    </row>
    <row r="108" spans="1:6" ht="18" customHeight="1">
      <c r="A108" s="5" t="s">
        <v>63</v>
      </c>
      <c r="B108" s="1">
        <v>7061</v>
      </c>
      <c r="C108" s="1">
        <v>9184</v>
      </c>
      <c r="D108" s="1">
        <v>28326</v>
      </c>
      <c r="E108" s="1">
        <v>27250</v>
      </c>
      <c r="F108" s="1">
        <v>26400</v>
      </c>
    </row>
    <row r="109" spans="1:6" ht="18" customHeight="1">
      <c r="A109" s="5" t="s">
        <v>65</v>
      </c>
      <c r="B109" s="1">
        <v>31700</v>
      </c>
      <c r="C109" s="1">
        <v>33167</v>
      </c>
      <c r="D109" s="1">
        <v>39354</v>
      </c>
      <c r="E109" s="1">
        <v>39399</v>
      </c>
      <c r="F109" s="1">
        <v>43693</v>
      </c>
    </row>
    <row r="110" spans="1:6" ht="18" customHeight="1">
      <c r="A110" s="5" t="s">
        <v>67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</row>
    <row r="111" spans="1:6" ht="18" customHeight="1">
      <c r="A111" s="5" t="s">
        <v>68</v>
      </c>
      <c r="B111" s="1">
        <v>0</v>
      </c>
      <c r="C111" s="1">
        <v>0</v>
      </c>
      <c r="D111" s="1">
        <v>0</v>
      </c>
      <c r="E111" s="1">
        <v>0</v>
      </c>
      <c r="F111" s="1">
        <v>0</v>
      </c>
    </row>
    <row r="112" spans="1:6" ht="18" customHeight="1">
      <c r="A112" s="3" t="s">
        <v>73</v>
      </c>
      <c r="B112" s="3">
        <f>B102+B106+SUM(B107:B111)</f>
        <v>1392700</v>
      </c>
      <c r="C112" s="3">
        <f>C102+C106+SUM(C107:C111)</f>
        <v>1822194</v>
      </c>
      <c r="D112" s="3">
        <f>D102+D106+SUM(D107:D111)</f>
        <v>2442232</v>
      </c>
      <c r="E112" s="3">
        <f>E102+E106+SUM(E107:E111)</f>
        <v>2922736</v>
      </c>
      <c r="F112" s="3">
        <f>F102+F106+SUM(F107:F111)</f>
        <v>2838716</v>
      </c>
    </row>
    <row r="113" ht="18" customHeight="1">
      <c r="A113" s="3"/>
    </row>
    <row r="114" ht="18" customHeight="1">
      <c r="A114" s="3" t="s">
        <v>74</v>
      </c>
    </row>
    <row r="115" spans="1:6" ht="18" customHeight="1">
      <c r="A115" s="5" t="s">
        <v>75</v>
      </c>
      <c r="B115" s="1">
        <v>371881</v>
      </c>
      <c r="C115" s="1">
        <v>440499</v>
      </c>
      <c r="D115" s="1">
        <v>459731</v>
      </c>
      <c r="E115" s="1">
        <v>494692</v>
      </c>
      <c r="F115" s="1">
        <v>508414</v>
      </c>
    </row>
    <row r="116" spans="1:6" ht="18" customHeight="1">
      <c r="A116" s="3" t="s">
        <v>57</v>
      </c>
      <c r="B116" s="3">
        <f>B115</f>
        <v>371881</v>
      </c>
      <c r="C116" s="3">
        <f>C115</f>
        <v>440499</v>
      </c>
      <c r="D116" s="3">
        <f>D115</f>
        <v>459731</v>
      </c>
      <c r="E116" s="3">
        <f>E115</f>
        <v>494692</v>
      </c>
      <c r="F116" s="3">
        <f>F115</f>
        <v>508414</v>
      </c>
    </row>
    <row r="117" spans="1:6" ht="18" customHeight="1">
      <c r="A117" s="5" t="s">
        <v>58</v>
      </c>
      <c r="B117" s="1">
        <v>86877</v>
      </c>
      <c r="C117" s="1">
        <v>97594</v>
      </c>
      <c r="D117" s="1">
        <v>111857</v>
      </c>
      <c r="E117" s="1">
        <v>120458</v>
      </c>
      <c r="F117" s="1">
        <v>116935</v>
      </c>
    </row>
    <row r="118" spans="1:6" ht="18" customHeight="1">
      <c r="A118" s="5" t="s">
        <v>59</v>
      </c>
      <c r="B118" s="1">
        <v>28491</v>
      </c>
      <c r="C118" s="1">
        <v>33520</v>
      </c>
      <c r="D118" s="1">
        <v>35142</v>
      </c>
      <c r="E118" s="1">
        <v>37844</v>
      </c>
      <c r="F118" s="1">
        <v>38894</v>
      </c>
    </row>
    <row r="119" spans="1:6" ht="18" customHeight="1">
      <c r="A119" s="5" t="s">
        <v>60</v>
      </c>
      <c r="B119" s="1">
        <v>118872</v>
      </c>
      <c r="C119" s="1">
        <v>141935</v>
      </c>
      <c r="D119" s="1">
        <v>148428</v>
      </c>
      <c r="E119" s="1">
        <v>152881</v>
      </c>
      <c r="F119" s="1">
        <v>148239</v>
      </c>
    </row>
    <row r="120" spans="1:6" ht="18" customHeight="1">
      <c r="A120" s="3" t="s">
        <v>61</v>
      </c>
      <c r="B120" s="3">
        <f>SUM(B117:B119)</f>
        <v>234240</v>
      </c>
      <c r="C120" s="3">
        <f>SUM(C117:C119)</f>
        <v>273049</v>
      </c>
      <c r="D120" s="3">
        <f>SUM(D117:D119)</f>
        <v>295427</v>
      </c>
      <c r="E120" s="3">
        <f>SUM(E117:E119)</f>
        <v>311183</v>
      </c>
      <c r="F120" s="3">
        <f>SUM(F117:F119)</f>
        <v>304068</v>
      </c>
    </row>
    <row r="121" spans="1:6" ht="18" customHeight="1">
      <c r="A121" s="5" t="s">
        <v>62</v>
      </c>
      <c r="B121" s="1">
        <v>0</v>
      </c>
      <c r="C121" s="1">
        <v>0</v>
      </c>
      <c r="D121" s="1">
        <v>0</v>
      </c>
      <c r="E121" s="1">
        <v>0</v>
      </c>
      <c r="F121" s="1">
        <v>0</v>
      </c>
    </row>
    <row r="122" spans="1:6" ht="18" customHeight="1">
      <c r="A122" s="5" t="s">
        <v>63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</row>
    <row r="123" spans="1:6" ht="18" customHeight="1">
      <c r="A123" s="5" t="s">
        <v>65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</row>
    <row r="124" spans="1:6" ht="18" customHeight="1">
      <c r="A124" s="5" t="s">
        <v>67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</row>
    <row r="125" spans="1:6" ht="18" customHeight="1">
      <c r="A125" s="5" t="s">
        <v>68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</row>
    <row r="126" spans="1:6" ht="18" customHeight="1">
      <c r="A126" s="3" t="s">
        <v>76</v>
      </c>
      <c r="B126" s="3">
        <f>B116+B120+SUM(B121:B125)</f>
        <v>606121</v>
      </c>
      <c r="C126" s="3">
        <f>C116+C120+SUM(C121:C125)</f>
        <v>713548</v>
      </c>
      <c r="D126" s="3">
        <f>D116+D120+SUM(D121:D125)</f>
        <v>755158</v>
      </c>
      <c r="E126" s="3">
        <f>E116+E120+SUM(E121:E125)</f>
        <v>805875</v>
      </c>
      <c r="F126" s="3">
        <f>F116+F120+SUM(F121:F125)</f>
        <v>812482</v>
      </c>
    </row>
    <row r="127" ht="18" customHeight="1">
      <c r="A127" s="3"/>
    </row>
    <row r="128" ht="18" customHeight="1">
      <c r="A128" s="3" t="s">
        <v>77</v>
      </c>
    </row>
    <row r="129" spans="1:6" ht="18" customHeight="1">
      <c r="A129" s="5" t="s">
        <v>78</v>
      </c>
      <c r="B129" s="1">
        <v>528986</v>
      </c>
      <c r="C129" s="1">
        <v>654900</v>
      </c>
      <c r="D129" s="1">
        <v>714339</v>
      </c>
      <c r="E129" s="1">
        <v>1082134</v>
      </c>
      <c r="F129" s="1">
        <v>970227</v>
      </c>
    </row>
    <row r="130" spans="1:6" ht="18" customHeight="1">
      <c r="A130" s="5" t="s">
        <v>79</v>
      </c>
      <c r="B130" s="1">
        <v>198971</v>
      </c>
      <c r="C130" s="1">
        <v>217351</v>
      </c>
      <c r="D130" s="1">
        <v>283445</v>
      </c>
      <c r="E130" s="1">
        <v>333846</v>
      </c>
      <c r="F130" s="1">
        <v>334400</v>
      </c>
    </row>
    <row r="131" spans="1:6" ht="18" customHeight="1">
      <c r="A131" s="3" t="s">
        <v>57</v>
      </c>
      <c r="B131" s="3">
        <f>B130+B129</f>
        <v>727957</v>
      </c>
      <c r="C131" s="3">
        <f>C130+C129</f>
        <v>872251</v>
      </c>
      <c r="D131" s="3">
        <f>D130+D129</f>
        <v>997784</v>
      </c>
      <c r="E131" s="3">
        <f>E130+E129</f>
        <v>1415980</v>
      </c>
      <c r="F131" s="3">
        <f>F130+F129</f>
        <v>1304627</v>
      </c>
    </row>
    <row r="132" spans="1:6" ht="18" customHeight="1">
      <c r="A132" s="5" t="s">
        <v>58</v>
      </c>
      <c r="B132" s="1">
        <v>172453</v>
      </c>
      <c r="C132" s="1">
        <v>206599</v>
      </c>
      <c r="D132" s="1">
        <v>234621</v>
      </c>
      <c r="E132" s="1">
        <v>332616</v>
      </c>
      <c r="F132" s="1">
        <v>317676</v>
      </c>
    </row>
    <row r="133" spans="1:6" ht="18" customHeight="1">
      <c r="A133" s="5" t="s">
        <v>59</v>
      </c>
      <c r="B133" s="1">
        <v>55689</v>
      </c>
      <c r="C133" s="1">
        <v>70958</v>
      </c>
      <c r="D133" s="1">
        <v>73711</v>
      </c>
      <c r="E133" s="1">
        <v>104497</v>
      </c>
      <c r="F133" s="1">
        <v>99804</v>
      </c>
    </row>
    <row r="134" spans="1:6" ht="18" customHeight="1">
      <c r="A134" s="5" t="s">
        <v>60</v>
      </c>
      <c r="B134" s="1">
        <v>230980</v>
      </c>
      <c r="C134" s="1">
        <v>262902</v>
      </c>
      <c r="D134" s="1">
        <v>229392</v>
      </c>
      <c r="E134" s="1">
        <v>332983</v>
      </c>
      <c r="F134" s="1">
        <v>348474</v>
      </c>
    </row>
    <row r="135" spans="1:6" ht="18" customHeight="1">
      <c r="A135" s="3" t="s">
        <v>61</v>
      </c>
      <c r="B135" s="3">
        <f>SUM(B132:B134)</f>
        <v>459122</v>
      </c>
      <c r="C135" s="3">
        <f>SUM(C132:C134)</f>
        <v>540459</v>
      </c>
      <c r="D135" s="3">
        <f>SUM(D132:D134)</f>
        <v>537724</v>
      </c>
      <c r="E135" s="3">
        <f>SUM(E132:E134)</f>
        <v>770096</v>
      </c>
      <c r="F135" s="3">
        <f>SUM(F132:F134)</f>
        <v>765954</v>
      </c>
    </row>
    <row r="136" spans="1:6" ht="18" customHeight="1">
      <c r="A136" s="5" t="s">
        <v>62</v>
      </c>
      <c r="B136" s="1">
        <v>68736</v>
      </c>
      <c r="C136" s="1">
        <v>42788</v>
      </c>
      <c r="D136" s="1">
        <v>26073</v>
      </c>
      <c r="E136" s="1">
        <v>40000</v>
      </c>
      <c r="F136" s="1">
        <v>47500</v>
      </c>
    </row>
    <row r="137" spans="1:6" ht="18" customHeight="1">
      <c r="A137" s="5" t="s">
        <v>63</v>
      </c>
      <c r="B137" s="1">
        <v>65932</v>
      </c>
      <c r="C137" s="1">
        <v>126173</v>
      </c>
      <c r="D137" s="1">
        <v>148965</v>
      </c>
      <c r="E137" s="1">
        <v>156575</v>
      </c>
      <c r="F137" s="1">
        <v>189600</v>
      </c>
    </row>
    <row r="138" spans="1:6" ht="18" customHeight="1">
      <c r="A138" s="5" t="s">
        <v>65</v>
      </c>
      <c r="B138" s="1">
        <v>17065</v>
      </c>
      <c r="C138" s="1">
        <v>20528</v>
      </c>
      <c r="D138" s="1">
        <v>29308</v>
      </c>
      <c r="E138" s="1">
        <v>25750</v>
      </c>
      <c r="F138" s="1">
        <v>35000</v>
      </c>
    </row>
    <row r="139" spans="1:6" ht="18" customHeight="1">
      <c r="A139" s="5" t="s">
        <v>67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</row>
    <row r="140" spans="1:6" ht="18" customHeight="1">
      <c r="A140" s="5" t="s">
        <v>68</v>
      </c>
      <c r="B140" s="1">
        <v>29337</v>
      </c>
      <c r="C140" s="1">
        <v>20645</v>
      </c>
      <c r="D140" s="1">
        <v>28659</v>
      </c>
      <c r="E140" s="1">
        <v>25000</v>
      </c>
      <c r="F140" s="1">
        <v>25500</v>
      </c>
    </row>
    <row r="141" spans="1:6" ht="18" customHeight="1">
      <c r="A141" s="3" t="s">
        <v>80</v>
      </c>
      <c r="B141" s="3">
        <f>B131+B135+SUM(B136:B140)</f>
        <v>1368149</v>
      </c>
      <c r="C141" s="3">
        <f>C131+C135+SUM(C136:C140)</f>
        <v>1622844</v>
      </c>
      <c r="D141" s="3">
        <f>D131+D135+SUM(D136:D140)</f>
        <v>1768513</v>
      </c>
      <c r="E141" s="3">
        <f>E131+E135+SUM(E136:E140)</f>
        <v>2433401</v>
      </c>
      <c r="F141" s="3">
        <f>F131+F135+SUM(F136:F140)</f>
        <v>2368181</v>
      </c>
    </row>
    <row r="142" ht="18" customHeight="1">
      <c r="A142" s="3"/>
    </row>
    <row r="143" ht="18" customHeight="1">
      <c r="A143" s="3" t="s">
        <v>81</v>
      </c>
    </row>
    <row r="144" spans="1:6" ht="18" customHeight="1">
      <c r="A144" s="5" t="s">
        <v>78</v>
      </c>
      <c r="B144" s="1">
        <v>1169302</v>
      </c>
      <c r="C144" s="1">
        <v>1362876</v>
      </c>
      <c r="D144" s="1">
        <v>1484194</v>
      </c>
      <c r="E144" s="1">
        <v>1602813</v>
      </c>
      <c r="F144" s="1">
        <v>1597525</v>
      </c>
    </row>
    <row r="145" spans="1:6" ht="18" customHeight="1">
      <c r="A145" s="5" t="s">
        <v>79</v>
      </c>
      <c r="B145" s="1">
        <v>573766</v>
      </c>
      <c r="C145" s="1">
        <v>651825</v>
      </c>
      <c r="D145" s="1">
        <v>707324</v>
      </c>
      <c r="E145" s="1">
        <v>756825</v>
      </c>
      <c r="F145" s="1">
        <v>779819</v>
      </c>
    </row>
    <row r="146" spans="1:6" ht="18" customHeight="1">
      <c r="A146" s="3" t="s">
        <v>57</v>
      </c>
      <c r="B146" s="3">
        <f>B145+B144</f>
        <v>1743068</v>
      </c>
      <c r="C146" s="3">
        <f>C145+C144</f>
        <v>2014701</v>
      </c>
      <c r="D146" s="3">
        <f>D145+D144</f>
        <v>2191518</v>
      </c>
      <c r="E146" s="3">
        <f>E145+E144</f>
        <v>2359638</v>
      </c>
      <c r="F146" s="3">
        <f>F145+F144</f>
        <v>2377344</v>
      </c>
    </row>
    <row r="147" spans="1:6" ht="18" customHeight="1">
      <c r="A147" s="5" t="s">
        <v>58</v>
      </c>
      <c r="B147" s="1">
        <v>410755</v>
      </c>
      <c r="C147" s="1">
        <v>437227</v>
      </c>
      <c r="D147" s="1">
        <v>540358</v>
      </c>
      <c r="E147" s="1">
        <v>574572</v>
      </c>
      <c r="F147" s="1">
        <v>546789</v>
      </c>
    </row>
    <row r="148" spans="1:6" ht="18" customHeight="1">
      <c r="A148" s="5" t="s">
        <v>59</v>
      </c>
      <c r="B148" s="1">
        <v>134705</v>
      </c>
      <c r="C148" s="1">
        <v>150170</v>
      </c>
      <c r="D148" s="1">
        <v>169763</v>
      </c>
      <c r="E148" s="1">
        <v>180512</v>
      </c>
      <c r="F148" s="1">
        <v>181867</v>
      </c>
    </row>
    <row r="149" spans="1:6" ht="18" customHeight="1">
      <c r="A149" s="5" t="s">
        <v>60</v>
      </c>
      <c r="B149" s="1">
        <v>577400</v>
      </c>
      <c r="C149" s="1">
        <v>631128</v>
      </c>
      <c r="D149" s="1">
        <v>677148</v>
      </c>
      <c r="E149" s="1">
        <v>697462</v>
      </c>
      <c r="F149" s="1">
        <v>662126</v>
      </c>
    </row>
    <row r="150" spans="1:6" ht="18" customHeight="1">
      <c r="A150" s="3" t="s">
        <v>61</v>
      </c>
      <c r="B150" s="3">
        <f>SUM(B147:B149)</f>
        <v>1122860</v>
      </c>
      <c r="C150" s="3">
        <f>SUM(C147:C149)</f>
        <v>1218525</v>
      </c>
      <c r="D150" s="3">
        <f>SUM(D147:D149)</f>
        <v>1387269</v>
      </c>
      <c r="E150" s="3">
        <f>SUM(E147:E149)</f>
        <v>1452546</v>
      </c>
      <c r="F150" s="3">
        <f>SUM(F147:F149)</f>
        <v>1390782</v>
      </c>
    </row>
    <row r="151" spans="1:6" ht="18" customHeight="1">
      <c r="A151" s="5" t="s">
        <v>62</v>
      </c>
      <c r="B151" s="1">
        <v>0</v>
      </c>
      <c r="C151" s="1">
        <v>0</v>
      </c>
      <c r="D151" s="1">
        <v>0</v>
      </c>
      <c r="E151" s="1">
        <v>0</v>
      </c>
      <c r="F151" s="1">
        <v>0</v>
      </c>
    </row>
    <row r="152" spans="1:6" ht="18" customHeight="1">
      <c r="A152" s="5" t="s">
        <v>63</v>
      </c>
      <c r="B152" s="1">
        <v>34391</v>
      </c>
      <c r="C152" s="1">
        <v>44878</v>
      </c>
      <c r="D152" s="1">
        <v>38248</v>
      </c>
      <c r="E152" s="1">
        <v>42500</v>
      </c>
      <c r="F152" s="1">
        <v>42500</v>
      </c>
    </row>
    <row r="153" spans="1:6" ht="18" customHeight="1">
      <c r="A153" s="5" t="s">
        <v>65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</row>
    <row r="154" spans="1:6" ht="18" customHeight="1">
      <c r="A154" s="5" t="s">
        <v>67</v>
      </c>
      <c r="B154" s="1">
        <v>0</v>
      </c>
      <c r="C154" s="1">
        <v>0</v>
      </c>
      <c r="D154" s="1">
        <v>0</v>
      </c>
      <c r="E154" s="1">
        <v>0</v>
      </c>
      <c r="F154" s="1">
        <v>0</v>
      </c>
    </row>
    <row r="155" spans="1:6" ht="18" customHeight="1">
      <c r="A155" s="5" t="s">
        <v>68</v>
      </c>
      <c r="B155" s="1">
        <v>0</v>
      </c>
      <c r="C155" s="1">
        <v>0</v>
      </c>
      <c r="D155" s="1">
        <v>0</v>
      </c>
      <c r="E155" s="1">
        <v>0</v>
      </c>
      <c r="F155" s="1">
        <v>0</v>
      </c>
    </row>
    <row r="156" spans="1:6" ht="18" customHeight="1">
      <c r="A156" s="3" t="s">
        <v>82</v>
      </c>
      <c r="B156" s="3">
        <f>B146+B150+SUM(B151:B155)</f>
        <v>2900319</v>
      </c>
      <c r="C156" s="3">
        <f>C146+C150+SUM(C151:C155)</f>
        <v>3278104</v>
      </c>
      <c r="D156" s="3">
        <f>D146+D150+SUM(D151:D155)</f>
        <v>3617035</v>
      </c>
      <c r="E156" s="3">
        <f>E146+E150+SUM(E151:E155)</f>
        <v>3854684</v>
      </c>
      <c r="F156" s="3">
        <f>F146+F150+SUM(F151:F155)</f>
        <v>3810626</v>
      </c>
    </row>
    <row r="157" ht="18" customHeight="1">
      <c r="A157" s="3"/>
    </row>
    <row r="158" ht="18" customHeight="1">
      <c r="A158" s="3" t="s">
        <v>83</v>
      </c>
    </row>
    <row r="159" spans="1:6" ht="18" customHeight="1">
      <c r="A159" s="5" t="s">
        <v>84</v>
      </c>
      <c r="B159" s="1">
        <v>978339</v>
      </c>
      <c r="C159" s="1">
        <v>1198257</v>
      </c>
      <c r="D159" s="1">
        <v>1280385</v>
      </c>
      <c r="E159" s="1">
        <v>1449399</v>
      </c>
      <c r="F159" s="1">
        <v>1422710</v>
      </c>
    </row>
    <row r="160" spans="1:6" ht="18" customHeight="1">
      <c r="A160" s="3" t="s">
        <v>57</v>
      </c>
      <c r="B160" s="3">
        <f>B159</f>
        <v>978339</v>
      </c>
      <c r="C160" s="3">
        <f>C159</f>
        <v>1198257</v>
      </c>
      <c r="D160" s="3">
        <f>D159</f>
        <v>1280385</v>
      </c>
      <c r="E160" s="3">
        <f>E159</f>
        <v>1449399</v>
      </c>
      <c r="F160" s="3">
        <f>F159</f>
        <v>1422710</v>
      </c>
    </row>
    <row r="161" spans="1:6" ht="18" customHeight="1">
      <c r="A161" s="5" t="s">
        <v>58</v>
      </c>
      <c r="B161" s="1">
        <v>223583</v>
      </c>
      <c r="C161" s="1">
        <v>269535</v>
      </c>
      <c r="D161" s="1">
        <v>315878</v>
      </c>
      <c r="E161" s="1">
        <v>352929</v>
      </c>
      <c r="F161" s="1">
        <v>346430</v>
      </c>
    </row>
    <row r="162" spans="1:6" ht="18" customHeight="1">
      <c r="A162" s="5" t="s">
        <v>59</v>
      </c>
      <c r="B162" s="1">
        <v>74189</v>
      </c>
      <c r="C162" s="1">
        <v>92575</v>
      </c>
      <c r="D162" s="1">
        <v>99239</v>
      </c>
      <c r="E162" s="1">
        <v>110879</v>
      </c>
      <c r="F162" s="1">
        <v>108837</v>
      </c>
    </row>
    <row r="163" spans="1:6" ht="18" customHeight="1">
      <c r="A163" s="5" t="s">
        <v>60</v>
      </c>
      <c r="B163" s="1">
        <v>249703</v>
      </c>
      <c r="C163" s="1">
        <v>327529</v>
      </c>
      <c r="D163" s="1">
        <v>311304</v>
      </c>
      <c r="E163" s="1">
        <v>342259</v>
      </c>
      <c r="F163" s="1">
        <v>325628</v>
      </c>
    </row>
    <row r="164" spans="1:6" ht="18" customHeight="1">
      <c r="A164" s="3" t="s">
        <v>61</v>
      </c>
      <c r="B164" s="3">
        <f>SUM(B161:B163)</f>
        <v>547475</v>
      </c>
      <c r="C164" s="3">
        <f>SUM(C161:C163)</f>
        <v>689639</v>
      </c>
      <c r="D164" s="3">
        <f>SUM(D161:D163)</f>
        <v>726421</v>
      </c>
      <c r="E164" s="3">
        <f>SUM(E161:E163)</f>
        <v>806067</v>
      </c>
      <c r="F164" s="3">
        <f>SUM(F161:F163)</f>
        <v>780895</v>
      </c>
    </row>
    <row r="165" spans="1:6" ht="18" customHeight="1">
      <c r="A165" s="5" t="s">
        <v>62</v>
      </c>
      <c r="B165" s="1">
        <v>0</v>
      </c>
      <c r="C165" s="1">
        <v>37500</v>
      </c>
      <c r="D165" s="1">
        <v>38500</v>
      </c>
      <c r="E165" s="1">
        <v>41500</v>
      </c>
      <c r="F165" s="1">
        <v>41500</v>
      </c>
    </row>
    <row r="166" spans="1:6" ht="18" customHeight="1">
      <c r="A166" s="5" t="s">
        <v>63</v>
      </c>
      <c r="B166" s="1">
        <v>47975</v>
      </c>
      <c r="C166" s="1">
        <v>1654</v>
      </c>
      <c r="D166" s="1">
        <v>1780</v>
      </c>
      <c r="E166" s="1">
        <v>1825</v>
      </c>
      <c r="F166" s="1">
        <v>2250</v>
      </c>
    </row>
    <row r="167" spans="1:6" ht="18" customHeight="1">
      <c r="A167" s="5" t="s">
        <v>65</v>
      </c>
      <c r="B167" s="1">
        <v>0</v>
      </c>
      <c r="C167" s="1">
        <v>0</v>
      </c>
      <c r="D167" s="1">
        <v>0</v>
      </c>
      <c r="E167" s="1">
        <v>0</v>
      </c>
      <c r="F167" s="1">
        <v>0</v>
      </c>
    </row>
    <row r="168" spans="1:6" ht="18" customHeight="1">
      <c r="A168" s="5" t="s">
        <v>67</v>
      </c>
      <c r="B168" s="1">
        <v>0</v>
      </c>
      <c r="C168" s="1">
        <v>0</v>
      </c>
      <c r="D168" s="1">
        <v>0</v>
      </c>
      <c r="E168" s="1">
        <v>0</v>
      </c>
      <c r="F168" s="1">
        <v>0</v>
      </c>
    </row>
    <row r="169" spans="1:6" ht="18" customHeight="1">
      <c r="A169" s="5" t="s">
        <v>68</v>
      </c>
      <c r="B169" s="1">
        <v>0</v>
      </c>
      <c r="C169" s="1">
        <v>0</v>
      </c>
      <c r="D169" s="1">
        <v>0</v>
      </c>
      <c r="E169" s="1">
        <v>0</v>
      </c>
      <c r="F169" s="1">
        <v>0</v>
      </c>
    </row>
    <row r="170" spans="1:6" ht="18" customHeight="1">
      <c r="A170" s="3" t="s">
        <v>85</v>
      </c>
      <c r="B170" s="3">
        <f>B160+B164+SUM(B165:B169)</f>
        <v>1573789</v>
      </c>
      <c r="C170" s="3">
        <f>C160+C164+SUM(C165:C169)</f>
        <v>1927050</v>
      </c>
      <c r="D170" s="3">
        <f>D160+D164+SUM(D165:D169)</f>
        <v>2047086</v>
      </c>
      <c r="E170" s="3">
        <f>E160+E164+SUM(E165:E169)</f>
        <v>2298791</v>
      </c>
      <c r="F170" s="3">
        <f>F160+F164+SUM(F165:F169)</f>
        <v>2247355</v>
      </c>
    </row>
    <row r="171" ht="18" customHeight="1">
      <c r="A171" s="3"/>
    </row>
    <row r="172" ht="18" customHeight="1">
      <c r="A172" s="3" t="s">
        <v>86</v>
      </c>
    </row>
    <row r="173" spans="1:6" ht="18" customHeight="1">
      <c r="A173" s="5" t="s">
        <v>87</v>
      </c>
      <c r="B173" s="1">
        <v>1453340</v>
      </c>
      <c r="C173" s="1">
        <v>1736067</v>
      </c>
      <c r="D173" s="1">
        <v>1873569</v>
      </c>
      <c r="E173" s="1">
        <v>2000329</v>
      </c>
      <c r="F173" s="1">
        <v>2069215</v>
      </c>
    </row>
    <row r="174" spans="1:6" ht="18" customHeight="1">
      <c r="A174" s="3" t="s">
        <v>57</v>
      </c>
      <c r="B174" s="3">
        <f>B173</f>
        <v>1453340</v>
      </c>
      <c r="C174" s="3">
        <f>C173</f>
        <v>1736067</v>
      </c>
      <c r="D174" s="3">
        <f>D173</f>
        <v>1873569</v>
      </c>
      <c r="E174" s="3">
        <f>E173</f>
        <v>2000329</v>
      </c>
      <c r="F174" s="3">
        <f>F173</f>
        <v>2069215</v>
      </c>
    </row>
    <row r="175" spans="1:6" ht="18" customHeight="1">
      <c r="A175" s="5" t="s">
        <v>58</v>
      </c>
      <c r="B175" s="1">
        <v>346054</v>
      </c>
      <c r="C175" s="1">
        <v>389381</v>
      </c>
      <c r="D175" s="1">
        <v>456908</v>
      </c>
      <c r="E175" s="1">
        <v>487080</v>
      </c>
      <c r="F175" s="1">
        <v>503854</v>
      </c>
    </row>
    <row r="176" spans="1:6" ht="18" customHeight="1">
      <c r="A176" s="5" t="s">
        <v>59</v>
      </c>
      <c r="B176" s="1">
        <v>113487</v>
      </c>
      <c r="C176" s="1">
        <v>133737</v>
      </c>
      <c r="D176" s="1">
        <v>143546</v>
      </c>
      <c r="E176" s="1">
        <v>153025</v>
      </c>
      <c r="F176" s="1">
        <v>158295</v>
      </c>
    </row>
    <row r="177" spans="1:6" ht="18" customHeight="1">
      <c r="A177" s="5" t="s">
        <v>60</v>
      </c>
      <c r="B177" s="1">
        <v>499092</v>
      </c>
      <c r="C177" s="1">
        <v>558840</v>
      </c>
      <c r="D177" s="1">
        <v>628890</v>
      </c>
      <c r="E177" s="1">
        <v>647757</v>
      </c>
      <c r="F177" s="1">
        <v>592547</v>
      </c>
    </row>
    <row r="178" spans="1:6" ht="18" customHeight="1">
      <c r="A178" s="3" t="s">
        <v>61</v>
      </c>
      <c r="B178" s="3">
        <f>SUM(B175:B177)</f>
        <v>958633</v>
      </c>
      <c r="C178" s="3">
        <f>SUM(C175:C177)</f>
        <v>1081958</v>
      </c>
      <c r="D178" s="3">
        <f>SUM(D175:D177)</f>
        <v>1229344</v>
      </c>
      <c r="E178" s="3">
        <f>SUM(E175:E177)</f>
        <v>1287862</v>
      </c>
      <c r="F178" s="3">
        <f>SUM(F175:F177)</f>
        <v>1254696</v>
      </c>
    </row>
    <row r="179" spans="1:6" ht="18" customHeight="1">
      <c r="A179" s="5" t="s">
        <v>62</v>
      </c>
      <c r="B179" s="1">
        <v>0</v>
      </c>
      <c r="C179" s="1">
        <v>0</v>
      </c>
      <c r="D179" s="1">
        <v>0</v>
      </c>
      <c r="E179" s="1">
        <v>0</v>
      </c>
      <c r="F179" s="1">
        <v>0</v>
      </c>
    </row>
    <row r="180" spans="1:6" ht="18" customHeight="1">
      <c r="A180" s="5" t="s">
        <v>88</v>
      </c>
      <c r="B180" s="1">
        <v>114102</v>
      </c>
      <c r="C180" s="1">
        <v>150570</v>
      </c>
      <c r="D180" s="1">
        <v>161538</v>
      </c>
      <c r="E180" s="1">
        <v>164819</v>
      </c>
      <c r="F180" s="1">
        <v>154529</v>
      </c>
    </row>
    <row r="181" spans="1:6" ht="18" customHeight="1">
      <c r="A181" s="5" t="s">
        <v>63</v>
      </c>
      <c r="B181" s="1">
        <v>72869</v>
      </c>
      <c r="C181" s="1">
        <v>178028</v>
      </c>
      <c r="D181" s="1">
        <v>180606</v>
      </c>
      <c r="E181" s="1">
        <v>177322</v>
      </c>
      <c r="F181" s="1">
        <v>200700</v>
      </c>
    </row>
    <row r="182" spans="1:6" ht="18" customHeight="1">
      <c r="A182" s="5" t="s">
        <v>65</v>
      </c>
      <c r="B182" s="1">
        <v>1112561</v>
      </c>
      <c r="C182" s="1">
        <v>1226641</v>
      </c>
      <c r="D182" s="1">
        <v>1198681</v>
      </c>
      <c r="E182" s="1">
        <v>1221506</v>
      </c>
      <c r="F182" s="1">
        <v>1175535</v>
      </c>
    </row>
    <row r="183" spans="1:6" ht="18" customHeight="1">
      <c r="A183" s="5" t="s">
        <v>67</v>
      </c>
      <c r="B183" s="1">
        <v>0</v>
      </c>
      <c r="C183" s="1">
        <v>0</v>
      </c>
      <c r="D183" s="1">
        <v>0</v>
      </c>
      <c r="E183" s="1">
        <v>0</v>
      </c>
      <c r="F183" s="1">
        <v>0</v>
      </c>
    </row>
    <row r="184" spans="1:6" ht="18" customHeight="1">
      <c r="A184" s="5" t="s">
        <v>68</v>
      </c>
      <c r="B184" s="1">
        <v>1918</v>
      </c>
      <c r="C184" s="1">
        <v>210</v>
      </c>
      <c r="D184" s="1">
        <v>1350</v>
      </c>
      <c r="E184" s="1">
        <v>2500</v>
      </c>
      <c r="F184" s="1">
        <v>1500</v>
      </c>
    </row>
    <row r="185" spans="1:6" ht="18" customHeight="1">
      <c r="A185" s="3" t="s">
        <v>89</v>
      </c>
      <c r="B185" s="3">
        <f>B174+B178+SUM(B179:B184)</f>
        <v>3713423</v>
      </c>
      <c r="C185" s="3">
        <f>C174+C178+SUM(C179:C184)</f>
        <v>4373474</v>
      </c>
      <c r="D185" s="3">
        <f>D174+D178+SUM(D179:D184)</f>
        <v>4645088</v>
      </c>
      <c r="E185" s="3">
        <f>E174+E178+SUM(E179:E184)</f>
        <v>4854338</v>
      </c>
      <c r="F185" s="3">
        <f>F174+F178+SUM(F179:F184)</f>
        <v>4856175</v>
      </c>
    </row>
    <row r="186" ht="18" customHeight="1">
      <c r="A186" s="3"/>
    </row>
    <row r="187" ht="18" customHeight="1">
      <c r="A187" s="3" t="s">
        <v>90</v>
      </c>
    </row>
    <row r="188" spans="1:6" ht="18" customHeight="1">
      <c r="A188" s="5" t="s">
        <v>91</v>
      </c>
      <c r="B188" s="1">
        <v>107845</v>
      </c>
      <c r="C188" s="1">
        <v>111936</v>
      </c>
      <c r="D188" s="1">
        <v>115261</v>
      </c>
      <c r="E188" s="1">
        <v>123197</v>
      </c>
      <c r="F188" s="1">
        <v>125881</v>
      </c>
    </row>
    <row r="189" spans="1:6" ht="18" customHeight="1">
      <c r="A189" s="5" t="s">
        <v>92</v>
      </c>
      <c r="B189" s="1">
        <v>509240</v>
      </c>
      <c r="C189" s="1">
        <v>547167</v>
      </c>
      <c r="D189" s="1">
        <v>585736</v>
      </c>
      <c r="E189" s="1">
        <v>629441</v>
      </c>
      <c r="F189" s="1">
        <v>619280</v>
      </c>
    </row>
    <row r="190" spans="1:6" ht="18" customHeight="1">
      <c r="A190" s="5" t="s">
        <v>93</v>
      </c>
      <c r="B190" s="1">
        <v>141319</v>
      </c>
      <c r="C190" s="1">
        <v>162621</v>
      </c>
      <c r="D190" s="1">
        <v>179830</v>
      </c>
      <c r="E190" s="1">
        <v>194874</v>
      </c>
      <c r="F190" s="1">
        <v>230638</v>
      </c>
    </row>
    <row r="191" spans="1:6" ht="18" customHeight="1">
      <c r="A191" s="5" t="s">
        <v>94</v>
      </c>
      <c r="B191" s="1">
        <v>99703</v>
      </c>
      <c r="C191" s="1">
        <v>133684</v>
      </c>
      <c r="D191" s="1">
        <v>150193</v>
      </c>
      <c r="E191" s="1">
        <v>150578</v>
      </c>
      <c r="F191" s="1">
        <v>154342</v>
      </c>
    </row>
    <row r="192" spans="1:6" ht="18" customHeight="1">
      <c r="A192" s="3" t="s">
        <v>57</v>
      </c>
      <c r="B192" s="3">
        <f>SUM(B188:B191)</f>
        <v>858107</v>
      </c>
      <c r="C192" s="3">
        <f>SUM(C188:C191)</f>
        <v>955408</v>
      </c>
      <c r="D192" s="3">
        <f>SUM(D188:D191)</f>
        <v>1031020</v>
      </c>
      <c r="E192" s="3">
        <f>SUM(E188:E191)</f>
        <v>1098090</v>
      </c>
      <c r="F192" s="3">
        <f>SUM(F188:F191)</f>
        <v>1130141</v>
      </c>
    </row>
    <row r="193" spans="1:6" ht="18" customHeight="1">
      <c r="A193" s="5" t="s">
        <v>58</v>
      </c>
      <c r="B193" s="1">
        <v>202400</v>
      </c>
      <c r="C193" s="1">
        <v>216613</v>
      </c>
      <c r="D193" s="1">
        <v>241765</v>
      </c>
      <c r="E193" s="1">
        <v>267385</v>
      </c>
      <c r="F193" s="1">
        <v>275189</v>
      </c>
    </row>
    <row r="194" spans="1:6" ht="18" customHeight="1">
      <c r="A194" s="5" t="s">
        <v>59</v>
      </c>
      <c r="B194" s="1">
        <v>66376</v>
      </c>
      <c r="C194" s="1">
        <v>74398</v>
      </c>
      <c r="D194" s="1">
        <v>75955</v>
      </c>
      <c r="E194" s="1">
        <v>84004</v>
      </c>
      <c r="F194" s="1">
        <v>86456</v>
      </c>
    </row>
    <row r="195" spans="1:6" ht="18" customHeight="1">
      <c r="A195" s="5" t="s">
        <v>60</v>
      </c>
      <c r="B195" s="1">
        <v>284116</v>
      </c>
      <c r="C195" s="1">
        <v>319929</v>
      </c>
      <c r="D195" s="1">
        <v>329688</v>
      </c>
      <c r="E195" s="1">
        <v>339579</v>
      </c>
      <c r="F195" s="1">
        <v>296693</v>
      </c>
    </row>
    <row r="196" spans="1:6" ht="18" customHeight="1">
      <c r="A196" s="3" t="s">
        <v>61</v>
      </c>
      <c r="B196" s="3">
        <f>SUM(B193:B195)</f>
        <v>552892</v>
      </c>
      <c r="C196" s="3">
        <f>SUM(C193:C195)</f>
        <v>610940</v>
      </c>
      <c r="D196" s="3">
        <f>SUM(D193:D195)</f>
        <v>647408</v>
      </c>
      <c r="E196" s="3">
        <f>SUM(E193:E195)</f>
        <v>690968</v>
      </c>
      <c r="F196" s="3">
        <f>SUM(F193:F195)</f>
        <v>658338</v>
      </c>
    </row>
    <row r="197" spans="1:6" ht="18" customHeight="1">
      <c r="A197" s="5" t="s">
        <v>95</v>
      </c>
      <c r="B197" s="1">
        <v>4031</v>
      </c>
      <c r="C197" s="1">
        <v>13626</v>
      </c>
      <c r="D197" s="1">
        <v>3916</v>
      </c>
      <c r="E197" s="1">
        <v>15750</v>
      </c>
      <c r="F197" s="1">
        <v>5000</v>
      </c>
    </row>
    <row r="198" spans="1:6" ht="18" customHeight="1">
      <c r="A198" s="5" t="s">
        <v>96</v>
      </c>
      <c r="B198" s="1">
        <v>10050</v>
      </c>
      <c r="C198" s="1">
        <v>11100</v>
      </c>
      <c r="D198" s="1">
        <v>10800</v>
      </c>
      <c r="E198" s="1">
        <v>12500</v>
      </c>
      <c r="F198" s="1">
        <v>12500</v>
      </c>
    </row>
    <row r="199" spans="1:6" ht="18" customHeight="1">
      <c r="A199" s="5" t="s">
        <v>97</v>
      </c>
      <c r="B199" s="1">
        <v>141334</v>
      </c>
      <c r="C199" s="1">
        <v>177923</v>
      </c>
      <c r="D199" s="1">
        <v>197032</v>
      </c>
      <c r="E199" s="1">
        <v>167548</v>
      </c>
      <c r="F199" s="1">
        <v>172500</v>
      </c>
    </row>
    <row r="200" spans="1:6" ht="18" customHeight="1">
      <c r="A200" s="5" t="s">
        <v>98</v>
      </c>
      <c r="B200" s="1">
        <v>46074</v>
      </c>
      <c r="C200" s="1">
        <v>26746</v>
      </c>
      <c r="D200" s="1">
        <v>47378</v>
      </c>
      <c r="E200" s="1">
        <v>50250</v>
      </c>
      <c r="F200" s="1">
        <v>37500</v>
      </c>
    </row>
    <row r="201" spans="1:6" ht="18" customHeight="1">
      <c r="A201" s="5" t="s">
        <v>99</v>
      </c>
      <c r="B201" s="1">
        <v>170852</v>
      </c>
      <c r="C201" s="1">
        <v>183343</v>
      </c>
      <c r="D201" s="1">
        <v>213490</v>
      </c>
      <c r="E201" s="1">
        <v>194250</v>
      </c>
      <c r="F201" s="1">
        <v>194250</v>
      </c>
    </row>
    <row r="202" spans="1:6" ht="18" customHeight="1">
      <c r="A202" s="5" t="s">
        <v>67</v>
      </c>
      <c r="B202" s="1">
        <v>21159</v>
      </c>
      <c r="C202" s="1">
        <v>17527</v>
      </c>
      <c r="D202" s="1">
        <v>15182</v>
      </c>
      <c r="E202" s="1">
        <v>17500</v>
      </c>
      <c r="F202" s="1">
        <v>15000</v>
      </c>
    </row>
    <row r="203" spans="1:6" ht="18" customHeight="1">
      <c r="A203" s="5" t="s">
        <v>100</v>
      </c>
      <c r="B203" s="1">
        <v>0</v>
      </c>
      <c r="C203" s="1">
        <v>0</v>
      </c>
      <c r="D203" s="1">
        <v>0</v>
      </c>
      <c r="E203" s="1">
        <v>0</v>
      </c>
      <c r="F203" s="1">
        <v>0</v>
      </c>
    </row>
    <row r="204" spans="1:6" ht="18" customHeight="1">
      <c r="A204" s="5" t="s">
        <v>68</v>
      </c>
      <c r="B204" s="1">
        <v>18126</v>
      </c>
      <c r="C204" s="1">
        <v>10897</v>
      </c>
      <c r="D204" s="1">
        <v>12881</v>
      </c>
      <c r="E204" s="1">
        <v>12250</v>
      </c>
      <c r="F204" s="1">
        <v>12750</v>
      </c>
    </row>
    <row r="205" spans="1:6" ht="18" customHeight="1">
      <c r="A205" s="3" t="s">
        <v>101</v>
      </c>
      <c r="B205" s="3">
        <f>B192+B196+SUM(B197:B204)</f>
        <v>1822625</v>
      </c>
      <c r="C205" s="3">
        <f>C192+C196+SUM(C197:C204)</f>
        <v>2007510</v>
      </c>
      <c r="D205" s="3">
        <f>D192+D196+SUM(D197:D204)</f>
        <v>2179107</v>
      </c>
      <c r="E205" s="3">
        <f>E192+E196+SUM(E197:E204)</f>
        <v>2259106</v>
      </c>
      <c r="F205" s="3">
        <f>F192+F196+SUM(F197:F204)</f>
        <v>2237979</v>
      </c>
    </row>
    <row r="206" ht="18" customHeight="1">
      <c r="A206" s="3"/>
    </row>
    <row r="207" ht="18" customHeight="1">
      <c r="A207" s="3" t="s">
        <v>173</v>
      </c>
    </row>
    <row r="208" spans="1:6" ht="18" customHeight="1">
      <c r="A208" s="1" t="s">
        <v>56</v>
      </c>
      <c r="B208" s="1">
        <v>161746</v>
      </c>
      <c r="C208" s="1">
        <v>456934</v>
      </c>
      <c r="D208" s="1">
        <v>493320</v>
      </c>
      <c r="E208" s="1">
        <v>509046</v>
      </c>
      <c r="F208" s="1">
        <v>446774</v>
      </c>
    </row>
    <row r="209" spans="1:6" ht="18" customHeight="1">
      <c r="A209" s="3" t="s">
        <v>57</v>
      </c>
      <c r="B209" s="3">
        <f>B208</f>
        <v>161746</v>
      </c>
      <c r="C209" s="3">
        <f>C208</f>
        <v>456934</v>
      </c>
      <c r="D209" s="3">
        <f>D208</f>
        <v>493320</v>
      </c>
      <c r="E209" s="3">
        <f>E208</f>
        <v>509046</v>
      </c>
      <c r="F209" s="3">
        <f>F208</f>
        <v>446774</v>
      </c>
    </row>
    <row r="210" spans="1:6" ht="18" customHeight="1">
      <c r="A210" s="5" t="s">
        <v>58</v>
      </c>
      <c r="B210" s="1">
        <v>22419</v>
      </c>
      <c r="C210" s="1">
        <v>40501</v>
      </c>
      <c r="D210" s="1">
        <v>36826</v>
      </c>
      <c r="E210" s="1">
        <v>37563</v>
      </c>
      <c r="F210" s="1">
        <v>29061</v>
      </c>
    </row>
    <row r="211" spans="1:6" ht="18" customHeight="1">
      <c r="A211" s="5" t="s">
        <v>59</v>
      </c>
      <c r="B211" s="1">
        <v>12138</v>
      </c>
      <c r="C211" s="1">
        <v>34955</v>
      </c>
      <c r="D211" s="1">
        <v>38162</v>
      </c>
      <c r="E211" s="1">
        <v>38925</v>
      </c>
      <c r="F211" s="1">
        <v>34180</v>
      </c>
    </row>
    <row r="212" spans="1:6" ht="18" customHeight="1">
      <c r="A212" s="5" t="s">
        <v>60</v>
      </c>
      <c r="B212" s="1">
        <v>28464</v>
      </c>
      <c r="C212" s="1">
        <v>50064</v>
      </c>
      <c r="D212" s="1">
        <v>52416</v>
      </c>
      <c r="E212" s="1">
        <v>31238</v>
      </c>
      <c r="F212" s="1">
        <v>30116</v>
      </c>
    </row>
    <row r="213" spans="1:6" ht="18" customHeight="1">
      <c r="A213" s="3" t="s">
        <v>61</v>
      </c>
      <c r="B213" s="3">
        <f>SUM(B210:B212)</f>
        <v>63021</v>
      </c>
      <c r="C213" s="3">
        <f>SUM(C210:C212)</f>
        <v>125520</v>
      </c>
      <c r="D213" s="3">
        <f>SUM(D210:D212)</f>
        <v>127404</v>
      </c>
      <c r="E213" s="3">
        <f>SUM(E210:E212)</f>
        <v>107726</v>
      </c>
      <c r="F213" s="3">
        <f>SUM(F210:F212)</f>
        <v>93357</v>
      </c>
    </row>
    <row r="214" spans="1:6" ht="18" customHeight="1">
      <c r="A214" s="5" t="s">
        <v>62</v>
      </c>
      <c r="B214" s="1">
        <v>0</v>
      </c>
      <c r="C214" s="1">
        <v>0</v>
      </c>
      <c r="D214" s="1">
        <v>0</v>
      </c>
      <c r="E214" s="1">
        <v>0</v>
      </c>
      <c r="F214" s="1">
        <v>0</v>
      </c>
    </row>
    <row r="215" spans="1:6" ht="18" customHeight="1">
      <c r="A215" s="1" t="s">
        <v>88</v>
      </c>
      <c r="B215" s="1">
        <v>0</v>
      </c>
      <c r="C215" s="1">
        <v>6556</v>
      </c>
      <c r="D215" s="1">
        <v>6908</v>
      </c>
      <c r="E215" s="1">
        <v>6904</v>
      </c>
      <c r="F215" s="1">
        <v>9179</v>
      </c>
    </row>
    <row r="216" spans="1:6" ht="18" customHeight="1">
      <c r="A216" s="5" t="s">
        <v>63</v>
      </c>
      <c r="B216" s="1">
        <v>160</v>
      </c>
      <c r="C216" s="1">
        <v>820</v>
      </c>
      <c r="D216" s="1">
        <v>2157</v>
      </c>
      <c r="E216" s="1">
        <v>1879</v>
      </c>
      <c r="F216" s="1">
        <v>750</v>
      </c>
    </row>
    <row r="217" spans="1:6" ht="18" customHeight="1">
      <c r="A217" s="5" t="s">
        <v>65</v>
      </c>
      <c r="B217" s="1">
        <v>40287</v>
      </c>
      <c r="C217" s="1">
        <v>230962</v>
      </c>
      <c r="D217" s="1">
        <v>206085</v>
      </c>
      <c r="E217" s="1">
        <v>187801</v>
      </c>
      <c r="F217" s="1">
        <v>199680</v>
      </c>
    </row>
    <row r="218" spans="1:6" ht="18" customHeight="1">
      <c r="A218" s="5" t="s">
        <v>67</v>
      </c>
      <c r="B218" s="1">
        <v>0</v>
      </c>
      <c r="C218" s="1">
        <v>0</v>
      </c>
      <c r="D218" s="1">
        <v>0</v>
      </c>
      <c r="E218" s="1">
        <v>0</v>
      </c>
      <c r="F218" s="1">
        <v>0</v>
      </c>
    </row>
    <row r="219" spans="1:6" ht="18" customHeight="1">
      <c r="A219" s="5" t="s">
        <v>68</v>
      </c>
      <c r="B219" s="1">
        <v>0</v>
      </c>
      <c r="C219" s="1">
        <v>0</v>
      </c>
      <c r="D219" s="1">
        <v>0</v>
      </c>
      <c r="E219" s="1">
        <v>0</v>
      </c>
      <c r="F219" s="1">
        <v>0</v>
      </c>
    </row>
    <row r="220" spans="1:6" ht="18" customHeight="1">
      <c r="A220" s="3" t="s">
        <v>102</v>
      </c>
      <c r="B220" s="3">
        <f>B209+B213+SUM(B214:B219)</f>
        <v>265214</v>
      </c>
      <c r="C220" s="3">
        <f>C209+C213+SUM(C214:C219)</f>
        <v>820792</v>
      </c>
      <c r="D220" s="3">
        <f>D209+D213+SUM(D214:D219)</f>
        <v>835874</v>
      </c>
      <c r="E220" s="3">
        <f>E209+E213+SUM(E214:E219)</f>
        <v>813356</v>
      </c>
      <c r="F220" s="3">
        <f>F209+F213+SUM(F214:F219)</f>
        <v>749740</v>
      </c>
    </row>
    <row r="221" ht="18" customHeight="1">
      <c r="A221" s="3"/>
    </row>
    <row r="222" ht="18" customHeight="1">
      <c r="A222" s="3" t="s">
        <v>103</v>
      </c>
    </row>
    <row r="223" ht="18" customHeight="1">
      <c r="A223" s="3" t="s">
        <v>104</v>
      </c>
    </row>
    <row r="224" spans="1:6" ht="18" customHeight="1">
      <c r="A224" s="5" t="s">
        <v>105</v>
      </c>
      <c r="B224" s="1">
        <f>B21</f>
        <v>23425002</v>
      </c>
      <c r="C224" s="1">
        <f>C21</f>
        <v>28346366</v>
      </c>
      <c r="D224" s="1">
        <f>D21</f>
        <v>34199903</v>
      </c>
      <c r="E224" s="1">
        <f>E21</f>
        <v>37344256</v>
      </c>
      <c r="F224" s="1">
        <f>F21</f>
        <v>39466646</v>
      </c>
    </row>
    <row r="225" spans="1:6" ht="18" customHeight="1">
      <c r="A225" s="5" t="s">
        <v>106</v>
      </c>
      <c r="B225" s="1">
        <f>B57</f>
        <v>24294141</v>
      </c>
      <c r="C225" s="1">
        <f>C57</f>
        <v>26378553</v>
      </c>
      <c r="D225" s="1">
        <f>D57</f>
        <v>27101445</v>
      </c>
      <c r="E225" s="1">
        <f>E57</f>
        <v>28679196</v>
      </c>
      <c r="F225" s="1">
        <f>F57</f>
        <v>27977512</v>
      </c>
    </row>
    <row r="226" spans="1:6" ht="18" customHeight="1">
      <c r="A226" s="5" t="s">
        <v>107</v>
      </c>
      <c r="B226" s="1">
        <f>B73</f>
        <v>2071370</v>
      </c>
      <c r="C226" s="1">
        <f>C73</f>
        <v>2067214</v>
      </c>
      <c r="D226" s="1">
        <f>D73</f>
        <v>3075104</v>
      </c>
      <c r="E226" s="1">
        <f>E73</f>
        <v>2576415</v>
      </c>
      <c r="F226" s="1">
        <f>F73</f>
        <v>2307385</v>
      </c>
    </row>
    <row r="227" spans="1:6" ht="18" customHeight="1">
      <c r="A227" s="3" t="s">
        <v>51</v>
      </c>
      <c r="B227" s="3">
        <f>SUM(B224:B226)</f>
        <v>49790513</v>
      </c>
      <c r="C227" s="3">
        <f>SUM(C224:C226)</f>
        <v>56792133</v>
      </c>
      <c r="D227" s="3">
        <f>SUM(D224:D226)</f>
        <v>64376452</v>
      </c>
      <c r="E227" s="3">
        <f>SUM(E224:E226)</f>
        <v>68599867</v>
      </c>
      <c r="F227" s="3">
        <f>SUM(F224:F226)</f>
        <v>69751543</v>
      </c>
    </row>
    <row r="228" ht="18" customHeight="1">
      <c r="A228" s="3"/>
    </row>
    <row r="229" ht="18" customHeight="1">
      <c r="A229" s="3" t="s">
        <v>108</v>
      </c>
    </row>
    <row r="230" spans="1:6" ht="18" customHeight="1">
      <c r="A230" s="5" t="s">
        <v>109</v>
      </c>
      <c r="B230" s="1">
        <f>B82+B102+B116+B131+B146+B160+B174+B192+B209</f>
        <v>27563847</v>
      </c>
      <c r="C230" s="1">
        <f>C82+C102+C116+C131+C146+C160+C174+C192+C209</f>
        <v>31874328</v>
      </c>
      <c r="D230" s="1">
        <f>D82+D102+D116+D131+D146+D160+D174+D192+D209</f>
        <v>35629298</v>
      </c>
      <c r="E230" s="1">
        <f>E82+E102+E116+E131+E146+E160+E174+E192+E209</f>
        <v>39691781</v>
      </c>
      <c r="F230" s="1">
        <f>F82+F102+F116+F131+F146+F160+F174+F192+F209</f>
        <v>40639277</v>
      </c>
    </row>
    <row r="231" spans="1:6" ht="18" customHeight="1">
      <c r="A231" s="5" t="s">
        <v>110</v>
      </c>
      <c r="B231" s="1">
        <f>B87+B106+B120+B135+B150+B164+B178+B196+B213</f>
        <v>16998567</v>
      </c>
      <c r="C231" s="1">
        <f>C87+C106+C120+C135+C150+C164+C178+C196+C213</f>
        <v>19114804</v>
      </c>
      <c r="D231" s="1">
        <f>D87+D106+D120+D135+D150+D164+D178+D196+D213</f>
        <v>20754307</v>
      </c>
      <c r="E231" s="1">
        <f>E87+E106+E120+E135+E150+E164+E178+E196+E213</f>
        <v>23258880</v>
      </c>
      <c r="F231" s="1">
        <f>F87+F106+F120+F135+F150+F164+F178+F196+F213</f>
        <v>23041610</v>
      </c>
    </row>
    <row r="232" spans="1:6" ht="18" customHeight="1">
      <c r="A232" s="5" t="s">
        <v>111</v>
      </c>
      <c r="B232" s="1">
        <f>B88+B107+B121+B136+B151+B165+B179+B214</f>
        <v>1059328</v>
      </c>
      <c r="C232" s="1">
        <f>C88+C107+C121+C136+C151+C165+C179+C214</f>
        <v>1234438</v>
      </c>
      <c r="D232" s="1">
        <f>D88+D107+D121+D136+D151+D165+D179+D214</f>
        <v>1649399</v>
      </c>
      <c r="E232" s="1">
        <f>E88+E107+E121+E136+E151+E165+E179+E214</f>
        <v>1490592</v>
      </c>
      <c r="F232" s="1">
        <f>F88+F107+F121+F136+F151+F165+F179+F214</f>
        <v>1406469</v>
      </c>
    </row>
    <row r="233" spans="1:6" ht="18" customHeight="1">
      <c r="A233" s="5" t="s">
        <v>112</v>
      </c>
      <c r="B233" s="1">
        <f>B180+B89+B215</f>
        <v>119977</v>
      </c>
      <c r="C233" s="1">
        <f>C180+C89+C215</f>
        <v>157126</v>
      </c>
      <c r="D233" s="1">
        <f>D180+D89+D215</f>
        <v>168446</v>
      </c>
      <c r="E233" s="1">
        <f>E180+E89+E215</f>
        <v>171723</v>
      </c>
      <c r="F233" s="1">
        <f>F180+F89+F215</f>
        <v>163708</v>
      </c>
    </row>
    <row r="234" spans="1:6" ht="18" customHeight="1">
      <c r="A234" s="5" t="s">
        <v>113</v>
      </c>
      <c r="B234" s="1">
        <f>B90+B91+B108+B122+B137+B152+B166+B181+B197+B198+B216</f>
        <v>776435</v>
      </c>
      <c r="C234" s="1">
        <f>C90+C91+C108+C122+C137+C152+C166+C181+C197+C198+C216</f>
        <v>889899</v>
      </c>
      <c r="D234" s="1">
        <f>D90+D91+D108+D122+D137+D152+D166+D181+D197+D198+D216</f>
        <v>966709</v>
      </c>
      <c r="E234" s="1">
        <f>E90+E91+E108+E122+E137+E152+E166+E181+E197+E198+E216</f>
        <v>947851</v>
      </c>
      <c r="F234" s="1">
        <f>F90+F91+F108+F122+F137+F152+F166+F181+F197+F198+F216</f>
        <v>1200225</v>
      </c>
    </row>
    <row r="235" spans="1:6" ht="18" customHeight="1">
      <c r="A235" s="5" t="s">
        <v>114</v>
      </c>
      <c r="B235" s="1">
        <f>B92+B109+B123+B138+B153+B167+B182+B199+B200+B201+B217+B93</f>
        <v>2523769</v>
      </c>
      <c r="C235" s="1">
        <f>C92+C109+C123+C138+C153+C167+C182+C199+C200+C201+C217+C93</f>
        <v>2792848</v>
      </c>
      <c r="D235" s="1">
        <f>D92+D109+D123+D138+D153+D167+D182+D199+D200+D201+D217+D93</f>
        <v>2884784</v>
      </c>
      <c r="E235" s="1">
        <f>E92+E109+E123+E138+E153+E167+E182+E199+E200+E201+E217+E93</f>
        <v>2793469</v>
      </c>
      <c r="F235" s="1">
        <f>F92+F109+F123+F138+F153+F167+F182+F199+F200+F201+F217+F93</f>
        <v>2936668</v>
      </c>
    </row>
    <row r="236" spans="1:6" ht="18" customHeight="1">
      <c r="A236" s="5" t="s">
        <v>115</v>
      </c>
      <c r="B236" s="1">
        <f>B94+B124+B154+B183+B202+B203+B218+B110+B139+B168</f>
        <v>157419</v>
      </c>
      <c r="C236" s="1">
        <f>C94+C124+C154+C183+C202+C203+C218+C110+C139+C168</f>
        <v>106480</v>
      </c>
      <c r="D236" s="1">
        <f>D94+D124+D154+D183+D202+D203+D218+D110+D139+D168</f>
        <v>99274</v>
      </c>
      <c r="E236" s="1">
        <f>E94+E124+E154+E183+E202+E203+E218+E110+E139+E168</f>
        <v>180071</v>
      </c>
      <c r="F236" s="1">
        <f>F94+F124+F154+F183+F202+F203+F218+F110+F139+F168</f>
        <v>298086</v>
      </c>
    </row>
    <row r="237" spans="1:6" ht="18" customHeight="1">
      <c r="A237" s="5" t="s">
        <v>116</v>
      </c>
      <c r="B237" s="1">
        <f>B95+B111+B125+B140+B155+B169+B184+B204+B219</f>
        <v>80716</v>
      </c>
      <c r="C237" s="1">
        <f>C95+C111+C125+C140+C155+C169+C184+C204+C219</f>
        <v>58863</v>
      </c>
      <c r="D237" s="1">
        <f>D95+D111+D125+D140+D155+D169+D184+D204+D219</f>
        <v>72059</v>
      </c>
      <c r="E237" s="1">
        <f>E95+E111+E125+E140+E155+E169+E184+E204+E219</f>
        <v>65500</v>
      </c>
      <c r="F237" s="1">
        <f>F95+F111+F125+F140+F155+F169+F184+F204+F219</f>
        <v>65500</v>
      </c>
    </row>
    <row r="238" spans="1:6" ht="18" customHeight="1">
      <c r="A238" s="3" t="s">
        <v>117</v>
      </c>
      <c r="B238" s="3">
        <f>SUM(B230:B237)</f>
        <v>49280058</v>
      </c>
      <c r="C238" s="3">
        <f>SUM(C230:C237)</f>
        <v>56228786</v>
      </c>
      <c r="D238" s="3">
        <f>SUM(D230:D237)</f>
        <v>62224276</v>
      </c>
      <c r="E238" s="3">
        <f>SUM(E230:E237)</f>
        <v>68599867</v>
      </c>
      <c r="F238" s="3">
        <f>SUM(F230:F237)</f>
        <v>69751543</v>
      </c>
    </row>
    <row r="239" ht="18" customHeight="1">
      <c r="A239" s="3"/>
    </row>
    <row r="240" spans="1:6" ht="18" customHeight="1">
      <c r="A240" s="3" t="s">
        <v>118</v>
      </c>
      <c r="B240" s="3">
        <f>B227-B238</f>
        <v>510455</v>
      </c>
      <c r="C240" s="3">
        <f>C227-C238</f>
        <v>563347</v>
      </c>
      <c r="D240" s="3">
        <f>D227-D238</f>
        <v>2152176</v>
      </c>
      <c r="E240" s="3">
        <f>E227-E238</f>
        <v>0</v>
      </c>
      <c r="F240" s="3">
        <f>F227-F238</f>
        <v>0</v>
      </c>
    </row>
    <row r="241" ht="18" customHeight="1">
      <c r="A241" s="3"/>
    </row>
    <row r="242" spans="1:6" ht="18" customHeight="1">
      <c r="A242" s="3" t="s">
        <v>119</v>
      </c>
      <c r="B242" s="3">
        <v>4430561</v>
      </c>
      <c r="C242" s="3">
        <f>+B245</f>
        <v>4941016</v>
      </c>
      <c r="D242" s="3">
        <f>+C245</f>
        <v>5504363</v>
      </c>
      <c r="E242" s="3">
        <f>+D245</f>
        <v>7656539</v>
      </c>
      <c r="F242" s="3">
        <f>+E245</f>
        <v>7656539</v>
      </c>
    </row>
    <row r="243" spans="1:6" ht="18" customHeight="1">
      <c r="A243" s="3" t="s">
        <v>120</v>
      </c>
      <c r="B243" s="3">
        <v>0</v>
      </c>
      <c r="C243" s="3">
        <v>0</v>
      </c>
      <c r="D243" s="3">
        <v>0</v>
      </c>
      <c r="E243" s="3">
        <v>0</v>
      </c>
      <c r="F243" s="3">
        <v>0</v>
      </c>
    </row>
    <row r="244" ht="18" customHeight="1">
      <c r="A244" s="3"/>
    </row>
    <row r="245" spans="1:6" ht="18" customHeight="1">
      <c r="A245" s="3" t="s">
        <v>121</v>
      </c>
      <c r="B245" s="3">
        <f>B240+B242+B243</f>
        <v>4941016</v>
      </c>
      <c r="C245" s="3">
        <f>C240+C242+C243</f>
        <v>5504363</v>
      </c>
      <c r="D245" s="3">
        <f>D240+D242+D243</f>
        <v>7656539</v>
      </c>
      <c r="E245" s="3">
        <f>E240+E242+E243</f>
        <v>7656539</v>
      </c>
      <c r="F245" s="3">
        <f>F240+F242+F243</f>
        <v>7656539</v>
      </c>
    </row>
    <row r="246" ht="18" customHeight="1">
      <c r="A246" s="3"/>
    </row>
    <row r="247" ht="18" customHeight="1">
      <c r="A247" s="3"/>
    </row>
    <row r="248" ht="18" customHeight="1">
      <c r="A248" s="5"/>
    </row>
    <row r="249" ht="24.75" customHeight="1">
      <c r="A249" s="2" t="s">
        <v>0</v>
      </c>
    </row>
    <row r="250" ht="18" customHeight="1">
      <c r="A250" s="3" t="str">
        <f>+A2</f>
        <v>2017 - 2021 Annual Financial Report Comparison</v>
      </c>
    </row>
    <row r="251" ht="18" customHeight="1">
      <c r="A251" s="3" t="str">
        <f>+A3</f>
        <v>FY2021 Budget</v>
      </c>
    </row>
    <row r="252" spans="2:6" ht="18" customHeight="1">
      <c r="B252" s="4" t="s">
        <v>182</v>
      </c>
      <c r="C252" s="4" t="s">
        <v>184</v>
      </c>
      <c r="D252" s="4" t="s">
        <v>194</v>
      </c>
      <c r="E252" s="4" t="s">
        <v>193</v>
      </c>
      <c r="F252" s="4" t="s">
        <v>195</v>
      </c>
    </row>
    <row r="253" spans="1:6" ht="18" customHeight="1">
      <c r="A253" s="7" t="s">
        <v>122</v>
      </c>
      <c r="B253" s="4"/>
      <c r="C253" s="4"/>
      <c r="D253" s="4"/>
      <c r="E253" s="4" t="s">
        <v>166</v>
      </c>
      <c r="F253" s="4"/>
    </row>
    <row r="254" ht="18" customHeight="1">
      <c r="A254" s="3" t="s">
        <v>2</v>
      </c>
    </row>
    <row r="255" ht="18" customHeight="1">
      <c r="A255" s="3" t="s">
        <v>3</v>
      </c>
    </row>
    <row r="256" spans="1:6" ht="18" customHeight="1">
      <c r="A256" s="1" t="s">
        <v>123</v>
      </c>
      <c r="B256" s="1">
        <v>4912</v>
      </c>
      <c r="C256" s="1">
        <v>5401</v>
      </c>
      <c r="D256" s="1">
        <v>19905</v>
      </c>
      <c r="E256" s="1">
        <v>12500</v>
      </c>
      <c r="F256" s="1">
        <v>12500</v>
      </c>
    </row>
    <row r="257" spans="1:6" ht="18" customHeight="1">
      <c r="A257" s="1" t="s">
        <v>124</v>
      </c>
      <c r="B257" s="1">
        <v>397699</v>
      </c>
      <c r="C257" s="1">
        <v>1027712</v>
      </c>
      <c r="D257" s="1">
        <v>1145671</v>
      </c>
      <c r="E257" s="1">
        <v>1772500</v>
      </c>
      <c r="F257" s="1">
        <v>1772500</v>
      </c>
    </row>
    <row r="258" spans="1:6" ht="18" customHeight="1">
      <c r="A258" s="1" t="s">
        <v>125</v>
      </c>
      <c r="B258" s="1">
        <v>31125</v>
      </c>
      <c r="C258" s="1">
        <v>0</v>
      </c>
      <c r="D258" s="1">
        <v>0</v>
      </c>
      <c r="E258" s="1">
        <v>97500</v>
      </c>
      <c r="F258" s="1">
        <v>97500</v>
      </c>
    </row>
    <row r="259" spans="1:6" ht="18" customHeight="1">
      <c r="A259" s="1" t="s">
        <v>126</v>
      </c>
      <c r="B259" s="1">
        <v>2177959</v>
      </c>
      <c r="C259" s="1">
        <v>1681837</v>
      </c>
      <c r="D259" s="1">
        <v>2029233</v>
      </c>
      <c r="E259" s="1">
        <v>1640500</v>
      </c>
      <c r="F259" s="1">
        <v>1640500</v>
      </c>
    </row>
    <row r="260" spans="1:6" ht="18" customHeight="1">
      <c r="A260" s="3" t="s">
        <v>51</v>
      </c>
      <c r="B260" s="3">
        <f>SUM(B256:B259)</f>
        <v>2611695</v>
      </c>
      <c r="C260" s="3">
        <f>SUM(C256:C259)</f>
        <v>2714950</v>
      </c>
      <c r="D260" s="3">
        <f>SUM(D256:D259)</f>
        <v>3194809</v>
      </c>
      <c r="E260" s="3">
        <f>SUM(E256:E259)</f>
        <v>3523000</v>
      </c>
      <c r="F260" s="3">
        <f>SUM(F256:F259)</f>
        <v>3523000</v>
      </c>
    </row>
    <row r="262" ht="18" customHeight="1">
      <c r="A262" s="3" t="s">
        <v>52</v>
      </c>
    </row>
    <row r="263" spans="1:6" ht="18" customHeight="1">
      <c r="A263" s="1" t="s">
        <v>128</v>
      </c>
      <c r="B263" s="1">
        <v>78347</v>
      </c>
      <c r="C263" s="1">
        <v>79906</v>
      </c>
      <c r="D263" s="1">
        <v>31427</v>
      </c>
      <c r="E263" s="1">
        <v>515250</v>
      </c>
      <c r="F263" s="1">
        <v>515250</v>
      </c>
    </row>
    <row r="264" spans="1:6" ht="18" customHeight="1">
      <c r="A264" s="1" t="s">
        <v>186</v>
      </c>
      <c r="B264" s="1">
        <v>0</v>
      </c>
      <c r="C264" s="1">
        <v>8808</v>
      </c>
      <c r="D264" s="1">
        <v>7915</v>
      </c>
      <c r="E264" s="1">
        <v>0</v>
      </c>
      <c r="F264" s="1">
        <v>0</v>
      </c>
    </row>
    <row r="265" spans="1:6" ht="18" customHeight="1">
      <c r="A265" s="1" t="s">
        <v>187</v>
      </c>
      <c r="B265" s="1">
        <v>0</v>
      </c>
      <c r="C265" s="1">
        <v>6113</v>
      </c>
      <c r="D265" s="1">
        <v>2404</v>
      </c>
      <c r="E265" s="1">
        <v>0</v>
      </c>
      <c r="F265" s="1">
        <v>0</v>
      </c>
    </row>
    <row r="266" spans="1:6" ht="18" customHeight="1">
      <c r="A266" s="1" t="s">
        <v>111</v>
      </c>
      <c r="B266" s="1">
        <v>142408</v>
      </c>
      <c r="C266" s="1">
        <v>214800</v>
      </c>
      <c r="D266" s="1">
        <v>263437</v>
      </c>
      <c r="E266" s="1">
        <v>75750</v>
      </c>
      <c r="F266" s="1">
        <v>75750</v>
      </c>
    </row>
    <row r="267" spans="1:6" ht="18" customHeight="1">
      <c r="A267" s="1" t="s">
        <v>113</v>
      </c>
      <c r="B267" s="1">
        <v>383608</v>
      </c>
      <c r="C267" s="1">
        <v>370466</v>
      </c>
      <c r="D267" s="1">
        <v>427443</v>
      </c>
      <c r="E267" s="1">
        <v>195700</v>
      </c>
      <c r="F267" s="1">
        <v>195700</v>
      </c>
    </row>
    <row r="268" spans="1:6" ht="18" customHeight="1">
      <c r="A268" s="8" t="s">
        <v>114</v>
      </c>
      <c r="B268" s="1">
        <v>2007332</v>
      </c>
      <c r="C268" s="1">
        <v>2034857</v>
      </c>
      <c r="D268" s="1">
        <v>2462183</v>
      </c>
      <c r="E268" s="1">
        <v>2736300</v>
      </c>
      <c r="F268" s="1">
        <v>2736300</v>
      </c>
    </row>
    <row r="269" spans="1:6" ht="18" customHeight="1">
      <c r="A269" s="1" t="s">
        <v>115</v>
      </c>
      <c r="B269" s="1">
        <v>0</v>
      </c>
      <c r="C269" s="1">
        <v>0</v>
      </c>
      <c r="D269" s="1">
        <v>0</v>
      </c>
      <c r="E269" s="1">
        <v>0</v>
      </c>
      <c r="F269" s="1">
        <v>0</v>
      </c>
    </row>
    <row r="270" spans="1:6" ht="18" customHeight="1">
      <c r="A270" s="3" t="s">
        <v>117</v>
      </c>
      <c r="B270" s="3">
        <f>SUM(B263:B269)</f>
        <v>2611695</v>
      </c>
      <c r="C270" s="3">
        <f>SUM(C263:C269)</f>
        <v>2714950</v>
      </c>
      <c r="D270" s="3">
        <f>SUM(D263:D269)</f>
        <v>3194809</v>
      </c>
      <c r="E270" s="3">
        <f>SUM(E263:E269)</f>
        <v>3523000</v>
      </c>
      <c r="F270" s="3">
        <f>SUM(F263:F269)</f>
        <v>3523000</v>
      </c>
    </row>
    <row r="272" spans="1:6" ht="18" customHeight="1">
      <c r="A272" s="3" t="s">
        <v>118</v>
      </c>
      <c r="B272" s="3">
        <f>B260-B270</f>
        <v>0</v>
      </c>
      <c r="C272" s="3">
        <f>C260-C270</f>
        <v>0</v>
      </c>
      <c r="D272" s="3">
        <f>D260-D270</f>
        <v>0</v>
      </c>
      <c r="E272" s="3">
        <f>E260-E270</f>
        <v>0</v>
      </c>
      <c r="F272" s="3">
        <f>F260-F270</f>
        <v>0</v>
      </c>
    </row>
    <row r="273" ht="18" customHeight="1">
      <c r="A273" s="3"/>
    </row>
    <row r="274" spans="1:6" ht="18" customHeight="1">
      <c r="A274" s="3" t="s">
        <v>119</v>
      </c>
      <c r="B274" s="3">
        <v>0</v>
      </c>
      <c r="C274" s="3">
        <v>0</v>
      </c>
      <c r="D274" s="3">
        <v>0</v>
      </c>
      <c r="E274" s="3">
        <v>0</v>
      </c>
      <c r="F274" s="3">
        <v>0</v>
      </c>
    </row>
    <row r="275" spans="1:6" ht="18" customHeight="1">
      <c r="A275" s="3" t="s">
        <v>120</v>
      </c>
      <c r="B275" s="3">
        <v>0</v>
      </c>
      <c r="C275" s="3">
        <v>0</v>
      </c>
      <c r="D275" s="3">
        <v>0</v>
      </c>
      <c r="E275" s="3">
        <v>0</v>
      </c>
      <c r="F275" s="3">
        <v>0</v>
      </c>
    </row>
    <row r="276" ht="18" customHeight="1">
      <c r="A276" s="3"/>
    </row>
    <row r="277" spans="1:6" ht="18" customHeight="1">
      <c r="A277" s="3" t="s">
        <v>121</v>
      </c>
      <c r="B277" s="3">
        <f>B272+B274+B275</f>
        <v>0</v>
      </c>
      <c r="C277" s="3">
        <f>C272+C274+C275</f>
        <v>0</v>
      </c>
      <c r="D277" s="3">
        <f>D272+D274+D275</f>
        <v>0</v>
      </c>
      <c r="E277" s="3">
        <f>E272+E274+E275</f>
        <v>0</v>
      </c>
      <c r="F277" s="3">
        <f>F272+F274+F275</f>
        <v>0</v>
      </c>
    </row>
    <row r="280" ht="18.75" customHeight="1"/>
    <row r="281" ht="25.5" customHeight="1">
      <c r="A281" s="2" t="s">
        <v>0</v>
      </c>
    </row>
    <row r="282" ht="18" customHeight="1">
      <c r="A282" s="3" t="str">
        <f>+A2</f>
        <v>2017 - 2021 Annual Financial Report Comparison</v>
      </c>
    </row>
    <row r="283" ht="18" customHeight="1">
      <c r="A283" s="9" t="str">
        <f>+A3</f>
        <v>FY2021 Budget</v>
      </c>
    </row>
    <row r="284" spans="2:6" ht="18" customHeight="1">
      <c r="B284" s="4" t="s">
        <v>182</v>
      </c>
      <c r="C284" s="4" t="s">
        <v>184</v>
      </c>
      <c r="D284" s="4" t="s">
        <v>194</v>
      </c>
      <c r="E284" s="4" t="s">
        <v>193</v>
      </c>
      <c r="F284" s="4" t="s">
        <v>195</v>
      </c>
    </row>
    <row r="285" spans="1:6" ht="18" customHeight="1">
      <c r="A285" s="7" t="s">
        <v>188</v>
      </c>
      <c r="B285" s="4"/>
      <c r="C285" s="4"/>
      <c r="D285" s="4"/>
      <c r="E285" s="4" t="s">
        <v>166</v>
      </c>
      <c r="F285" s="4"/>
    </row>
    <row r="286" ht="18" customHeight="1">
      <c r="A286" s="3" t="s">
        <v>2</v>
      </c>
    </row>
    <row r="287" ht="18" customHeight="1">
      <c r="A287" s="3" t="s">
        <v>3</v>
      </c>
    </row>
    <row r="288" ht="18" customHeight="1">
      <c r="A288" s="1" t="s">
        <v>4</v>
      </c>
    </row>
    <row r="289" spans="1:6" ht="18" customHeight="1">
      <c r="A289" s="1" t="s">
        <v>189</v>
      </c>
      <c r="B289" s="1">
        <v>0</v>
      </c>
      <c r="C289" s="1">
        <v>277556</v>
      </c>
      <c r="D289" s="1">
        <v>312200</v>
      </c>
      <c r="E289" s="1">
        <v>343831</v>
      </c>
      <c r="F289" s="1">
        <v>361022</v>
      </c>
    </row>
    <row r="290" spans="1:6" ht="18" customHeight="1">
      <c r="A290" s="5" t="s">
        <v>130</v>
      </c>
      <c r="B290" s="1">
        <f aca="true" t="shared" si="0" ref="B290:E291">B289</f>
        <v>0</v>
      </c>
      <c r="C290" s="1">
        <f t="shared" si="0"/>
        <v>277556</v>
      </c>
      <c r="D290" s="1">
        <f t="shared" si="0"/>
        <v>312200</v>
      </c>
      <c r="E290" s="1">
        <f t="shared" si="0"/>
        <v>343831</v>
      </c>
      <c r="F290" s="1">
        <f>F289</f>
        <v>361022</v>
      </c>
    </row>
    <row r="291" spans="1:6" ht="18" customHeight="1">
      <c r="A291" s="3" t="s">
        <v>127</v>
      </c>
      <c r="B291" s="3">
        <f>B290</f>
        <v>0</v>
      </c>
      <c r="C291" s="3">
        <f>C290</f>
        <v>277556</v>
      </c>
      <c r="D291" s="3">
        <f>D290</f>
        <v>312200</v>
      </c>
      <c r="E291" s="3">
        <f t="shared" si="0"/>
        <v>343831</v>
      </c>
      <c r="F291" s="3">
        <f>F290</f>
        <v>361022</v>
      </c>
    </row>
    <row r="293" ht="18" customHeight="1">
      <c r="A293" s="3" t="s">
        <v>190</v>
      </c>
    </row>
    <row r="294" spans="1:6" ht="18" customHeight="1">
      <c r="A294" s="1" t="s">
        <v>137</v>
      </c>
      <c r="B294" s="1">
        <v>0</v>
      </c>
      <c r="C294" s="1">
        <v>277556</v>
      </c>
      <c r="D294" s="1">
        <v>312200</v>
      </c>
      <c r="E294" s="1">
        <v>343831</v>
      </c>
      <c r="F294" s="1">
        <v>361022</v>
      </c>
    </row>
    <row r="295" spans="1:6" ht="18" customHeight="1">
      <c r="A295" s="9" t="s">
        <v>129</v>
      </c>
      <c r="B295" s="3">
        <f>SUM(B294:B294)</f>
        <v>0</v>
      </c>
      <c r="C295" s="3">
        <f>SUM(C294:C294)</f>
        <v>277556</v>
      </c>
      <c r="D295" s="3">
        <f>SUM(D294:D294)</f>
        <v>312200</v>
      </c>
      <c r="E295" s="3">
        <f>SUM(E294:E294)</f>
        <v>343831</v>
      </c>
      <c r="F295" s="3">
        <f>SUM(F294:F294)</f>
        <v>361022</v>
      </c>
    </row>
    <row r="297" spans="1:6" ht="18" customHeight="1">
      <c r="A297" s="3" t="s">
        <v>118</v>
      </c>
      <c r="B297" s="3">
        <f>B291-B295</f>
        <v>0</v>
      </c>
      <c r="C297" s="3">
        <f>C291-C295</f>
        <v>0</v>
      </c>
      <c r="D297" s="3">
        <f>D291-D295</f>
        <v>0</v>
      </c>
      <c r="E297" s="3">
        <f>E291-E295</f>
        <v>0</v>
      </c>
      <c r="F297" s="3">
        <f>F291-F295</f>
        <v>0</v>
      </c>
    </row>
    <row r="298" ht="18" customHeight="1">
      <c r="A298" s="3"/>
    </row>
    <row r="299" spans="1:6" ht="18" customHeight="1">
      <c r="A299" s="3" t="s">
        <v>119</v>
      </c>
      <c r="B299" s="3">
        <v>0</v>
      </c>
      <c r="C299" s="3">
        <f>+B302</f>
        <v>0</v>
      </c>
      <c r="D299" s="3">
        <f>+C302</f>
        <v>0</v>
      </c>
      <c r="E299" s="3">
        <f>+D302</f>
        <v>0</v>
      </c>
      <c r="F299" s="3">
        <f>+E302</f>
        <v>0</v>
      </c>
    </row>
    <row r="300" spans="1:6" ht="18" customHeight="1">
      <c r="A300" s="3" t="s">
        <v>178</v>
      </c>
      <c r="B300" s="3">
        <v>0</v>
      </c>
      <c r="C300" s="3">
        <v>0</v>
      </c>
      <c r="D300" s="3">
        <v>0</v>
      </c>
      <c r="E300" s="3">
        <v>0</v>
      </c>
      <c r="F300" s="3">
        <v>0</v>
      </c>
    </row>
    <row r="301" ht="18" customHeight="1">
      <c r="A301" s="3"/>
    </row>
    <row r="302" spans="1:6" ht="18" customHeight="1">
      <c r="A302" s="3" t="s">
        <v>121</v>
      </c>
      <c r="B302" s="3">
        <f>B297+B299+B300</f>
        <v>0</v>
      </c>
      <c r="C302" s="3">
        <f>C297+C299</f>
        <v>0</v>
      </c>
      <c r="D302" s="3">
        <f>D297+D299</f>
        <v>0</v>
      </c>
      <c r="E302" s="3">
        <f>E297+E299</f>
        <v>0</v>
      </c>
      <c r="F302" s="3">
        <f>F297+F299</f>
        <v>0</v>
      </c>
    </row>
    <row r="303" spans="1:6" ht="18" customHeight="1">
      <c r="A303" s="3"/>
      <c r="B303" s="3"/>
      <c r="C303" s="3"/>
      <c r="D303" s="3"/>
      <c r="E303" s="3"/>
      <c r="F303" s="3"/>
    </row>
    <row r="304" spans="1:6" ht="18" customHeight="1">
      <c r="A304" s="3"/>
      <c r="B304" s="3"/>
      <c r="C304" s="3"/>
      <c r="D304" s="3"/>
      <c r="E304" s="3"/>
      <c r="F304" s="3"/>
    </row>
    <row r="305" spans="1:6" ht="18" customHeight="1">
      <c r="A305" s="3"/>
      <c r="B305" s="3"/>
      <c r="C305" s="3"/>
      <c r="D305" s="3"/>
      <c r="E305" s="3"/>
      <c r="F305" s="3"/>
    </row>
    <row r="306" ht="26.25" customHeight="1">
      <c r="A306" s="2" t="s">
        <v>0</v>
      </c>
    </row>
    <row r="307" ht="18" customHeight="1">
      <c r="A307" s="3" t="str">
        <f>+A2</f>
        <v>2017 - 2021 Annual Financial Report Comparison</v>
      </c>
    </row>
    <row r="308" ht="18" customHeight="1">
      <c r="A308" s="9" t="str">
        <f>+A3</f>
        <v>FY2021 Budget</v>
      </c>
    </row>
    <row r="309" spans="2:6" ht="18" customHeight="1">
      <c r="B309" s="4" t="s">
        <v>182</v>
      </c>
      <c r="C309" s="4" t="s">
        <v>184</v>
      </c>
      <c r="D309" s="4" t="s">
        <v>194</v>
      </c>
      <c r="E309" s="4" t="s">
        <v>193</v>
      </c>
      <c r="F309" s="4" t="s">
        <v>195</v>
      </c>
    </row>
    <row r="310" spans="1:6" ht="18" customHeight="1">
      <c r="A310" s="7" t="s">
        <v>133</v>
      </c>
      <c r="B310" s="4"/>
      <c r="C310" s="4"/>
      <c r="D310" s="4"/>
      <c r="E310" s="4" t="s">
        <v>166</v>
      </c>
      <c r="F310" s="4"/>
    </row>
    <row r="311" ht="18" customHeight="1">
      <c r="A311" s="3" t="s">
        <v>2</v>
      </c>
    </row>
    <row r="312" ht="18" customHeight="1">
      <c r="A312" s="3" t="s">
        <v>3</v>
      </c>
    </row>
    <row r="313" ht="18" customHeight="1">
      <c r="A313" s="1" t="s">
        <v>4</v>
      </c>
    </row>
    <row r="314" spans="1:6" ht="18" customHeight="1">
      <c r="A314" s="5" t="s">
        <v>134</v>
      </c>
      <c r="B314" s="1">
        <v>10354882</v>
      </c>
      <c r="C314" s="1">
        <v>10164272</v>
      </c>
      <c r="D314" s="1">
        <v>9601349</v>
      </c>
      <c r="E314" s="1">
        <v>9890483</v>
      </c>
      <c r="F314" s="1">
        <v>9843963</v>
      </c>
    </row>
    <row r="315" spans="1:6" ht="18" customHeight="1">
      <c r="A315" s="5" t="s">
        <v>130</v>
      </c>
      <c r="B315" s="1">
        <f aca="true" t="shared" si="1" ref="B315:D316">B314</f>
        <v>10354882</v>
      </c>
      <c r="C315" s="1">
        <f t="shared" si="1"/>
        <v>10164272</v>
      </c>
      <c r="D315" s="1">
        <f t="shared" si="1"/>
        <v>9601349</v>
      </c>
      <c r="E315" s="1">
        <f>E314</f>
        <v>9890483</v>
      </c>
      <c r="F315" s="1">
        <f>F314</f>
        <v>9843963</v>
      </c>
    </row>
    <row r="316" spans="1:6" ht="18" customHeight="1">
      <c r="A316" s="3" t="s">
        <v>127</v>
      </c>
      <c r="B316" s="3">
        <f t="shared" si="1"/>
        <v>10354882</v>
      </c>
      <c r="C316" s="3">
        <f t="shared" si="1"/>
        <v>10164272</v>
      </c>
      <c r="D316" s="3">
        <f t="shared" si="1"/>
        <v>9601349</v>
      </c>
      <c r="E316" s="3">
        <f>E315</f>
        <v>9890483</v>
      </c>
      <c r="F316" s="3">
        <f>F315</f>
        <v>9843963</v>
      </c>
    </row>
    <row r="319" spans="1:6" ht="18" customHeight="1">
      <c r="A319" s="1" t="s">
        <v>135</v>
      </c>
      <c r="B319" s="1">
        <v>4113478</v>
      </c>
      <c r="C319" s="1">
        <v>3779868</v>
      </c>
      <c r="D319" s="1">
        <v>3551851</v>
      </c>
      <c r="E319" s="1">
        <v>3327709</v>
      </c>
      <c r="F319" s="1">
        <v>3041463</v>
      </c>
    </row>
    <row r="320" spans="1:6" ht="18" customHeight="1">
      <c r="A320" s="1" t="s">
        <v>136</v>
      </c>
      <c r="B320" s="1">
        <v>5855000</v>
      </c>
      <c r="C320" s="1">
        <v>6066000</v>
      </c>
      <c r="D320" s="1">
        <v>6335000</v>
      </c>
      <c r="E320" s="1">
        <v>6535000</v>
      </c>
      <c r="F320" s="1">
        <v>6800000</v>
      </c>
    </row>
    <row r="321" spans="1:6" ht="18" customHeight="1">
      <c r="A321" s="1" t="s">
        <v>137</v>
      </c>
      <c r="B321" s="1">
        <v>51675</v>
      </c>
      <c r="C321" s="1">
        <v>2500</v>
      </c>
      <c r="D321" s="1">
        <v>2500</v>
      </c>
      <c r="E321" s="1">
        <v>27774</v>
      </c>
      <c r="F321" s="1">
        <v>2500</v>
      </c>
    </row>
    <row r="322" spans="1:6" ht="18" customHeight="1">
      <c r="A322" s="9" t="s">
        <v>129</v>
      </c>
      <c r="B322" s="3">
        <f>SUM(B319:B321)</f>
        <v>10020153</v>
      </c>
      <c r="C322" s="3">
        <f>SUM(C319:C321)</f>
        <v>9848368</v>
      </c>
      <c r="D322" s="3">
        <f>SUM(D319:D321)</f>
        <v>9889351</v>
      </c>
      <c r="E322" s="3">
        <f>SUM(E319:E321)</f>
        <v>9890483</v>
      </c>
      <c r="F322" s="3">
        <f>SUM(F319:F321)</f>
        <v>9843963</v>
      </c>
    </row>
    <row r="324" spans="1:6" ht="18" customHeight="1">
      <c r="A324" s="3" t="s">
        <v>118</v>
      </c>
      <c r="B324" s="3">
        <f>B316-B322</f>
        <v>334729</v>
      </c>
      <c r="C324" s="3">
        <f>C316-C322</f>
        <v>315904</v>
      </c>
      <c r="D324" s="3">
        <f>D316-D322</f>
        <v>-288002</v>
      </c>
      <c r="E324" s="3">
        <f>E316-E322</f>
        <v>0</v>
      </c>
      <c r="F324" s="3">
        <f>F316-F322</f>
        <v>0</v>
      </c>
    </row>
    <row r="325" ht="18" customHeight="1">
      <c r="A325" s="3"/>
    </row>
    <row r="326" spans="1:6" ht="18" customHeight="1">
      <c r="A326" s="3" t="s">
        <v>119</v>
      </c>
      <c r="B326" s="3">
        <v>3066134</v>
      </c>
      <c r="C326" s="3">
        <f>+B329</f>
        <v>3450038</v>
      </c>
      <c r="D326" s="3">
        <f>+C329</f>
        <v>3765942</v>
      </c>
      <c r="E326" s="3">
        <f>+D329</f>
        <v>3477940</v>
      </c>
      <c r="F326" s="3">
        <f>+E329</f>
        <v>3477940</v>
      </c>
    </row>
    <row r="327" spans="1:6" ht="18" customHeight="1">
      <c r="A327" s="3" t="s">
        <v>178</v>
      </c>
      <c r="B327" s="3">
        <v>49175</v>
      </c>
      <c r="C327" s="3">
        <v>0</v>
      </c>
      <c r="D327" s="3">
        <v>0</v>
      </c>
      <c r="E327" s="3">
        <v>0</v>
      </c>
      <c r="F327" s="3">
        <v>0</v>
      </c>
    </row>
    <row r="328" ht="18" customHeight="1">
      <c r="A328" s="3"/>
    </row>
    <row r="329" spans="1:6" ht="18" customHeight="1">
      <c r="A329" s="3" t="s">
        <v>121</v>
      </c>
      <c r="B329" s="3">
        <f>B324+B326+B327</f>
        <v>3450038</v>
      </c>
      <c r="C329" s="3">
        <f>C324+C326</f>
        <v>3765942</v>
      </c>
      <c r="D329" s="3">
        <f>D324+D326</f>
        <v>3477940</v>
      </c>
      <c r="E329" s="3">
        <f>E324+E326</f>
        <v>3477940</v>
      </c>
      <c r="F329" s="3">
        <f>F324+F326</f>
        <v>3477940</v>
      </c>
    </row>
    <row r="332" ht="25.5" customHeight="1">
      <c r="A332" s="2" t="s">
        <v>0</v>
      </c>
    </row>
    <row r="333" ht="18" customHeight="1">
      <c r="A333" s="3" t="str">
        <f>+A2</f>
        <v>2017 - 2021 Annual Financial Report Comparison</v>
      </c>
    </row>
    <row r="334" ht="18" customHeight="1">
      <c r="A334" s="3" t="str">
        <f>+A3</f>
        <v>FY2021 Budget</v>
      </c>
    </row>
    <row r="335" spans="2:6" ht="18" customHeight="1">
      <c r="B335" s="4" t="s">
        <v>182</v>
      </c>
      <c r="C335" s="4" t="s">
        <v>184</v>
      </c>
      <c r="D335" s="4" t="s">
        <v>194</v>
      </c>
      <c r="E335" s="4" t="s">
        <v>193</v>
      </c>
      <c r="F335" s="4" t="s">
        <v>195</v>
      </c>
    </row>
    <row r="336" spans="1:6" ht="18" customHeight="1">
      <c r="A336" s="7" t="s">
        <v>138</v>
      </c>
      <c r="B336" s="4"/>
      <c r="C336" s="4"/>
      <c r="D336" s="4"/>
      <c r="E336" s="4" t="s">
        <v>166</v>
      </c>
      <c r="F336" s="4"/>
    </row>
    <row r="337" ht="18" customHeight="1">
      <c r="A337" s="3" t="s">
        <v>2</v>
      </c>
    </row>
    <row r="338" ht="18" customHeight="1">
      <c r="A338" s="3" t="s">
        <v>3</v>
      </c>
    </row>
    <row r="339" ht="18" customHeight="1">
      <c r="A339" s="1" t="s">
        <v>4</v>
      </c>
    </row>
    <row r="340" spans="1:6" ht="18" customHeight="1">
      <c r="A340" s="1" t="s">
        <v>139</v>
      </c>
      <c r="B340" s="1">
        <v>5857933</v>
      </c>
      <c r="C340" s="1">
        <v>6242364</v>
      </c>
      <c r="D340" s="1">
        <v>7107808</v>
      </c>
      <c r="E340" s="1">
        <v>11147672</v>
      </c>
      <c r="F340" s="1">
        <v>11146124</v>
      </c>
    </row>
    <row r="341" spans="1:6" ht="18" customHeight="1">
      <c r="A341" s="5" t="s">
        <v>130</v>
      </c>
      <c r="B341" s="1">
        <f>B340</f>
        <v>5857933</v>
      </c>
      <c r="C341" s="1">
        <f>C340</f>
        <v>6242364</v>
      </c>
      <c r="D341" s="1">
        <f>D340</f>
        <v>7107808</v>
      </c>
      <c r="E341" s="1">
        <f>E340</f>
        <v>11147672</v>
      </c>
      <c r="F341" s="1">
        <f>F340</f>
        <v>11146124</v>
      </c>
    </row>
    <row r="343" spans="1:6" ht="18" customHeight="1">
      <c r="A343" s="5" t="s">
        <v>123</v>
      </c>
      <c r="B343" s="1">
        <v>405063</v>
      </c>
      <c r="C343" s="1">
        <v>108362</v>
      </c>
      <c r="D343" s="1">
        <v>89669</v>
      </c>
      <c r="E343" s="1">
        <v>42500</v>
      </c>
      <c r="F343" s="1">
        <v>17500</v>
      </c>
    </row>
    <row r="344" spans="1:6" ht="18" customHeight="1">
      <c r="A344" s="5" t="s">
        <v>131</v>
      </c>
      <c r="B344" s="1">
        <v>0</v>
      </c>
      <c r="C344" s="1">
        <v>51864</v>
      </c>
      <c r="D344" s="1">
        <v>0</v>
      </c>
      <c r="E344" s="1">
        <v>0</v>
      </c>
      <c r="F344" s="1">
        <v>0</v>
      </c>
    </row>
    <row r="345" spans="1:6" ht="18" customHeight="1">
      <c r="A345" s="5" t="s">
        <v>12</v>
      </c>
      <c r="B345" s="1">
        <f>B343+B344</f>
        <v>405063</v>
      </c>
      <c r="C345" s="1">
        <f>C343+C344</f>
        <v>160226</v>
      </c>
      <c r="D345" s="1">
        <f>D343+D344</f>
        <v>89669</v>
      </c>
      <c r="E345" s="1">
        <f>E343+E344</f>
        <v>42500</v>
      </c>
      <c r="F345" s="1">
        <f>F343+F344</f>
        <v>17500</v>
      </c>
    </row>
    <row r="346" spans="1:6" ht="18" customHeight="1">
      <c r="A346" s="3" t="s">
        <v>13</v>
      </c>
      <c r="B346" s="3">
        <f>B341+B345</f>
        <v>6262996</v>
      </c>
      <c r="C346" s="3">
        <f>C341+C345</f>
        <v>6402590</v>
      </c>
      <c r="D346" s="3">
        <f>D341+D345</f>
        <v>7197477</v>
      </c>
      <c r="E346" s="3">
        <f>E341+E345</f>
        <v>11190172</v>
      </c>
      <c r="F346" s="3">
        <f>F341+F345</f>
        <v>11163624</v>
      </c>
    </row>
    <row r="347" spans="1:6" ht="18" customHeight="1">
      <c r="A347" s="5"/>
      <c r="B347" s="6"/>
      <c r="C347" s="6"/>
      <c r="D347" s="6"/>
      <c r="E347" s="6"/>
      <c r="F347" s="6"/>
    </row>
    <row r="348" spans="1:6" ht="18" customHeight="1">
      <c r="A348" s="3" t="s">
        <v>14</v>
      </c>
      <c r="B348" s="6"/>
      <c r="C348" s="6"/>
      <c r="D348" s="6"/>
      <c r="E348" s="6"/>
      <c r="F348" s="6"/>
    </row>
    <row r="349" spans="1:6" ht="18" customHeight="1">
      <c r="A349" s="5" t="s">
        <v>140</v>
      </c>
      <c r="B349" s="1">
        <v>0</v>
      </c>
      <c r="C349" s="1">
        <v>0</v>
      </c>
      <c r="D349" s="1">
        <v>0</v>
      </c>
      <c r="E349" s="1">
        <v>0</v>
      </c>
      <c r="F349" s="1">
        <v>0</v>
      </c>
    </row>
    <row r="350" spans="1:6" ht="18" customHeight="1">
      <c r="A350" s="3" t="s">
        <v>40</v>
      </c>
      <c r="B350" s="3">
        <v>0</v>
      </c>
      <c r="C350" s="3">
        <v>0</v>
      </c>
      <c r="D350" s="3">
        <v>0</v>
      </c>
      <c r="E350" s="3">
        <v>0</v>
      </c>
      <c r="F350" s="3">
        <v>0</v>
      </c>
    </row>
    <row r="351" spans="1:6" ht="18" customHeight="1">
      <c r="A351" s="3"/>
      <c r="B351" s="3"/>
      <c r="C351" s="3"/>
      <c r="D351" s="3"/>
      <c r="E351" s="3"/>
      <c r="F351" s="3"/>
    </row>
    <row r="352" spans="1:6" ht="18" customHeight="1">
      <c r="A352" s="3" t="s">
        <v>51</v>
      </c>
      <c r="B352" s="3">
        <f>B346+B350</f>
        <v>6262996</v>
      </c>
      <c r="C352" s="3">
        <f>C346+C350</f>
        <v>6402590</v>
      </c>
      <c r="D352" s="3">
        <f>D346+D350</f>
        <v>7197477</v>
      </c>
      <c r="E352" s="3">
        <f>E346+E350</f>
        <v>11190172</v>
      </c>
      <c r="F352" s="3">
        <f>F346+F350</f>
        <v>11163624</v>
      </c>
    </row>
    <row r="353" spans="1:6" ht="18" customHeight="1">
      <c r="A353" s="5"/>
      <c r="B353" s="6"/>
      <c r="C353" s="6"/>
      <c r="D353" s="6"/>
      <c r="E353" s="6"/>
      <c r="F353" s="6"/>
    </row>
    <row r="354" spans="1:6" ht="18" customHeight="1">
      <c r="A354" s="5"/>
      <c r="B354" s="6"/>
      <c r="C354" s="6"/>
      <c r="D354" s="6"/>
      <c r="E354" s="6"/>
      <c r="F354" s="6"/>
    </row>
    <row r="355" spans="1:6" ht="18" customHeight="1">
      <c r="A355" s="3" t="s">
        <v>52</v>
      </c>
      <c r="B355" s="6"/>
      <c r="C355" s="6"/>
      <c r="D355" s="6"/>
      <c r="E355" s="6"/>
      <c r="F355" s="6"/>
    </row>
    <row r="356" spans="1:6" ht="18" customHeight="1">
      <c r="A356" s="3" t="s">
        <v>141</v>
      </c>
      <c r="B356" s="6"/>
      <c r="C356" s="6"/>
      <c r="D356" s="6"/>
      <c r="E356" s="6"/>
      <c r="F356" s="6"/>
    </row>
    <row r="357" spans="1:6" ht="18" customHeight="1">
      <c r="A357" s="5" t="s">
        <v>132</v>
      </c>
      <c r="B357" s="1">
        <v>17688</v>
      </c>
      <c r="C357" s="1">
        <v>13800</v>
      </c>
      <c r="D357" s="1">
        <v>0</v>
      </c>
      <c r="E357" s="1">
        <v>0</v>
      </c>
      <c r="F357" s="1">
        <v>0</v>
      </c>
    </row>
    <row r="358" spans="1:6" ht="18" customHeight="1">
      <c r="A358" s="3" t="s">
        <v>57</v>
      </c>
      <c r="B358" s="3">
        <f>B357</f>
        <v>17688</v>
      </c>
      <c r="C358" s="3">
        <f>C357</f>
        <v>13800</v>
      </c>
      <c r="D358" s="3">
        <f>D357</f>
        <v>0</v>
      </c>
      <c r="E358" s="3">
        <f>E357</f>
        <v>0</v>
      </c>
      <c r="F358" s="3">
        <f>F357</f>
        <v>0</v>
      </c>
    </row>
    <row r="359" spans="1:6" ht="18" customHeight="1">
      <c r="A359" s="5" t="s">
        <v>62</v>
      </c>
      <c r="B359" s="1">
        <v>33217</v>
      </c>
      <c r="C359" s="1">
        <v>2035</v>
      </c>
      <c r="D359" s="1">
        <v>0</v>
      </c>
      <c r="E359" s="1">
        <v>372500</v>
      </c>
      <c r="F359" s="1">
        <v>22500</v>
      </c>
    </row>
    <row r="360" spans="1:6" ht="18" customHeight="1">
      <c r="A360" s="5" t="s">
        <v>88</v>
      </c>
      <c r="B360" s="1">
        <v>0</v>
      </c>
      <c r="C360" s="1">
        <v>0</v>
      </c>
      <c r="D360" s="1">
        <v>0</v>
      </c>
      <c r="E360" s="1">
        <v>0</v>
      </c>
      <c r="F360" s="1">
        <v>0</v>
      </c>
    </row>
    <row r="361" spans="1:6" ht="18" customHeight="1">
      <c r="A361" s="5" t="s">
        <v>63</v>
      </c>
      <c r="B361" s="1">
        <v>81957</v>
      </c>
      <c r="C361" s="1">
        <v>171371</v>
      </c>
      <c r="D361" s="1">
        <v>82306</v>
      </c>
      <c r="E361" s="1">
        <v>15750</v>
      </c>
      <c r="F361" s="1">
        <v>5750</v>
      </c>
    </row>
    <row r="362" spans="1:6" ht="18" customHeight="1">
      <c r="A362" s="5" t="s">
        <v>65</v>
      </c>
      <c r="B362" s="1">
        <v>2748209</v>
      </c>
      <c r="C362" s="1">
        <v>4241014</v>
      </c>
      <c r="D362" s="1">
        <v>4128082</v>
      </c>
      <c r="E362" s="1">
        <v>3916811</v>
      </c>
      <c r="F362" s="1">
        <v>3307033</v>
      </c>
    </row>
    <row r="363" spans="1:6" ht="18" customHeight="1">
      <c r="A363" s="5" t="s">
        <v>67</v>
      </c>
      <c r="B363" s="1">
        <v>1494567</v>
      </c>
      <c r="C363" s="1">
        <v>950029</v>
      </c>
      <c r="D363" s="1">
        <v>2428962</v>
      </c>
      <c r="E363" s="1">
        <v>1676593</v>
      </c>
      <c r="F363" s="1">
        <v>602500</v>
      </c>
    </row>
    <row r="364" spans="1:6" ht="18" customHeight="1">
      <c r="A364" s="5" t="s">
        <v>100</v>
      </c>
      <c r="B364" s="1">
        <v>276350</v>
      </c>
      <c r="C364" s="1">
        <v>287193</v>
      </c>
      <c r="D364" s="1">
        <v>284128</v>
      </c>
      <c r="E364" s="1">
        <v>293994</v>
      </c>
      <c r="F364" s="1">
        <v>149007</v>
      </c>
    </row>
    <row r="365" spans="1:6" ht="18" customHeight="1">
      <c r="A365" s="5" t="s">
        <v>68</v>
      </c>
      <c r="B365" s="1">
        <v>0</v>
      </c>
      <c r="C365" s="1">
        <v>0</v>
      </c>
      <c r="D365" s="1">
        <v>0</v>
      </c>
      <c r="E365" s="1">
        <v>0</v>
      </c>
      <c r="F365" s="1">
        <v>0</v>
      </c>
    </row>
    <row r="366" spans="1:6" ht="18" customHeight="1">
      <c r="A366" s="3" t="s">
        <v>142</v>
      </c>
      <c r="B366" s="3">
        <f>SUM(B358:B365)</f>
        <v>4651988</v>
      </c>
      <c r="C366" s="3">
        <f>SUM(C358:C365)</f>
        <v>5665442</v>
      </c>
      <c r="D366" s="3">
        <f>SUM(D358:D365)</f>
        <v>6923478</v>
      </c>
      <c r="E366" s="3">
        <f>SUM(E358:E365)</f>
        <v>6275648</v>
      </c>
      <c r="F366" s="3">
        <f>SUM(F358:F365)</f>
        <v>4086790</v>
      </c>
    </row>
    <row r="367" spans="1:6" ht="18" customHeight="1">
      <c r="A367" s="5"/>
      <c r="B367" s="6"/>
      <c r="C367" s="6"/>
      <c r="D367" s="6"/>
      <c r="E367" s="6"/>
      <c r="F367" s="6"/>
    </row>
    <row r="368" spans="1:6" ht="18" customHeight="1">
      <c r="A368" s="3" t="s">
        <v>143</v>
      </c>
      <c r="B368" s="6"/>
      <c r="C368" s="6"/>
      <c r="D368" s="6"/>
      <c r="E368" s="6"/>
      <c r="F368" s="6"/>
    </row>
    <row r="369" spans="1:6" ht="18" customHeight="1">
      <c r="A369" s="5" t="s">
        <v>132</v>
      </c>
      <c r="B369" s="1">
        <v>7100</v>
      </c>
      <c r="C369" s="1">
        <v>0</v>
      </c>
      <c r="D369" s="1">
        <v>0</v>
      </c>
      <c r="E369" s="1">
        <v>0</v>
      </c>
      <c r="F369" s="1">
        <v>0</v>
      </c>
    </row>
    <row r="370" spans="1:6" ht="18" customHeight="1">
      <c r="A370" s="3" t="s">
        <v>57</v>
      </c>
      <c r="B370" s="3">
        <f>+B369</f>
        <v>7100</v>
      </c>
      <c r="C370" s="3">
        <f>+C369</f>
        <v>0</v>
      </c>
      <c r="D370" s="3">
        <f>+D369</f>
        <v>0</v>
      </c>
      <c r="E370" s="3">
        <f>+E369</f>
        <v>0</v>
      </c>
      <c r="F370" s="3">
        <f>+F369</f>
        <v>0</v>
      </c>
    </row>
    <row r="371" spans="1:6" ht="18" customHeight="1">
      <c r="A371" s="5" t="s">
        <v>62</v>
      </c>
      <c r="B371" s="1">
        <v>0</v>
      </c>
      <c r="C371" s="1">
        <v>0</v>
      </c>
      <c r="D371" s="1">
        <v>0</v>
      </c>
      <c r="E371" s="1">
        <v>0</v>
      </c>
      <c r="F371" s="1">
        <v>0</v>
      </c>
    </row>
    <row r="372" spans="1:6" ht="18" customHeight="1">
      <c r="A372" s="5" t="s">
        <v>88</v>
      </c>
      <c r="B372" s="1">
        <v>0</v>
      </c>
      <c r="C372" s="1">
        <v>0</v>
      </c>
      <c r="D372" s="1">
        <v>0</v>
      </c>
      <c r="E372" s="1">
        <v>0</v>
      </c>
      <c r="F372" s="1">
        <v>0</v>
      </c>
    </row>
    <row r="373" spans="1:6" ht="18" customHeight="1">
      <c r="A373" s="5" t="s">
        <v>63</v>
      </c>
      <c r="B373" s="1">
        <v>0</v>
      </c>
      <c r="C373" s="1">
        <v>0</v>
      </c>
      <c r="D373" s="1">
        <v>0</v>
      </c>
      <c r="E373" s="1">
        <v>0</v>
      </c>
      <c r="F373" s="1">
        <v>0</v>
      </c>
    </row>
    <row r="374" spans="1:6" ht="18" customHeight="1">
      <c r="A374" s="5" t="s">
        <v>65</v>
      </c>
      <c r="B374" s="1">
        <v>0</v>
      </c>
      <c r="C374" s="1">
        <v>0</v>
      </c>
      <c r="D374" s="1">
        <v>0</v>
      </c>
      <c r="E374" s="1">
        <v>0</v>
      </c>
      <c r="F374" s="1">
        <v>0</v>
      </c>
    </row>
    <row r="375" spans="1:6" ht="18" customHeight="1">
      <c r="A375" s="5" t="s">
        <v>144</v>
      </c>
      <c r="B375" s="1">
        <v>0</v>
      </c>
      <c r="C375" s="1">
        <v>4332</v>
      </c>
      <c r="D375" s="1">
        <v>37578</v>
      </c>
      <c r="E375" s="1">
        <v>5933867</v>
      </c>
      <c r="F375" s="1">
        <v>2935217</v>
      </c>
    </row>
    <row r="376" spans="1:6" ht="18" customHeight="1">
      <c r="A376" s="5" t="s">
        <v>145</v>
      </c>
      <c r="B376" s="1">
        <v>41416837</v>
      </c>
      <c r="C376" s="1">
        <v>10651652</v>
      </c>
      <c r="D376" s="1">
        <v>1947384</v>
      </c>
      <c r="E376" s="1">
        <v>3900000</v>
      </c>
      <c r="F376" s="1">
        <v>3223800</v>
      </c>
    </row>
    <row r="377" spans="1:6" ht="18" customHeight="1">
      <c r="A377" s="1" t="s">
        <v>198</v>
      </c>
      <c r="B377" s="1">
        <v>0</v>
      </c>
      <c r="C377" s="1">
        <v>0</v>
      </c>
      <c r="D377" s="1">
        <v>0</v>
      </c>
      <c r="E377" s="1">
        <v>29331</v>
      </c>
      <c r="F377" s="1">
        <v>53656</v>
      </c>
    </row>
    <row r="378" spans="1:6" ht="18" customHeight="1">
      <c r="A378" s="1" t="s">
        <v>197</v>
      </c>
      <c r="B378" s="1">
        <v>0</v>
      </c>
      <c r="C378" s="1">
        <v>0</v>
      </c>
      <c r="D378" s="1">
        <v>535615</v>
      </c>
      <c r="E378" s="1">
        <v>1125674</v>
      </c>
      <c r="F378" s="1">
        <v>1181661</v>
      </c>
    </row>
    <row r="379" spans="1:6" ht="18" customHeight="1">
      <c r="A379" s="3" t="s">
        <v>146</v>
      </c>
      <c r="B379" s="3">
        <f>SUM(B370:B378)</f>
        <v>41423937</v>
      </c>
      <c r="C379" s="3">
        <f>SUM(C370:C378)</f>
        <v>10655984</v>
      </c>
      <c r="D379" s="3">
        <f>SUM(D370:D378)</f>
        <v>2520577</v>
      </c>
      <c r="E379" s="3">
        <f>SUM(E370:E378)</f>
        <v>10988872</v>
      </c>
      <c r="F379" s="3">
        <f>SUM(F370:F378)</f>
        <v>7394334</v>
      </c>
    </row>
    <row r="380" spans="1:6" ht="18" customHeight="1">
      <c r="A380" s="3"/>
      <c r="B380" s="3"/>
      <c r="C380" s="3"/>
      <c r="D380" s="3"/>
      <c r="E380" s="3"/>
      <c r="F380" s="3"/>
    </row>
    <row r="381" spans="1:6" ht="18" customHeight="1">
      <c r="A381" s="3" t="s">
        <v>174</v>
      </c>
      <c r="B381" s="3">
        <f>+B379+B366</f>
        <v>46075925</v>
      </c>
      <c r="C381" s="3">
        <f>+C379+C366</f>
        <v>16321426</v>
      </c>
      <c r="D381" s="3">
        <f>+D379+D366</f>
        <v>9444055</v>
      </c>
      <c r="E381" s="3">
        <f>+E379+E366</f>
        <v>17264520</v>
      </c>
      <c r="F381" s="3">
        <f>+F379+F366</f>
        <v>11481124</v>
      </c>
    </row>
    <row r="382" spans="1:6" ht="18" customHeight="1">
      <c r="A382" s="3"/>
      <c r="B382" s="3"/>
      <c r="C382" s="3"/>
      <c r="D382" s="3"/>
      <c r="E382" s="3"/>
      <c r="F382" s="3"/>
    </row>
    <row r="383" spans="1:6" ht="18" customHeight="1">
      <c r="A383" s="5"/>
      <c r="B383" s="6"/>
      <c r="C383" s="6"/>
      <c r="D383" s="6"/>
      <c r="E383" s="6"/>
      <c r="F383" s="6"/>
    </row>
    <row r="384" ht="18" customHeight="1">
      <c r="A384" s="3" t="s">
        <v>147</v>
      </c>
    </row>
    <row r="385" ht="18" customHeight="1">
      <c r="A385" s="3" t="s">
        <v>104</v>
      </c>
    </row>
    <row r="386" spans="1:6" ht="18" customHeight="1">
      <c r="A386" s="5" t="s">
        <v>105</v>
      </c>
      <c r="B386" s="1">
        <f>B346</f>
        <v>6262996</v>
      </c>
      <c r="C386" s="1">
        <f>C346</f>
        <v>6402590</v>
      </c>
      <c r="D386" s="1">
        <f>D346</f>
        <v>7197477</v>
      </c>
      <c r="E386" s="1">
        <f>E346</f>
        <v>11190172</v>
      </c>
      <c r="F386" s="1">
        <f>F346</f>
        <v>11163624</v>
      </c>
    </row>
    <row r="387" spans="1:6" ht="18" customHeight="1">
      <c r="A387" s="5" t="s">
        <v>106</v>
      </c>
      <c r="B387" s="1">
        <v>0</v>
      </c>
      <c r="C387" s="1">
        <v>0</v>
      </c>
      <c r="D387" s="1">
        <v>0</v>
      </c>
      <c r="E387" s="1">
        <v>0</v>
      </c>
      <c r="F387" s="1">
        <v>0</v>
      </c>
    </row>
    <row r="388" spans="1:6" ht="18" customHeight="1">
      <c r="A388" s="3" t="s">
        <v>51</v>
      </c>
      <c r="B388" s="3">
        <f>B386+B387</f>
        <v>6262996</v>
      </c>
      <c r="C388" s="3">
        <f>C386+C387</f>
        <v>6402590</v>
      </c>
      <c r="D388" s="3">
        <f>D386+D387</f>
        <v>7197477</v>
      </c>
      <c r="E388" s="3">
        <f>E386+E387</f>
        <v>11190172</v>
      </c>
      <c r="F388" s="3">
        <f>F386+F387</f>
        <v>11163624</v>
      </c>
    </row>
    <row r="389" ht="18" customHeight="1">
      <c r="A389" s="3"/>
    </row>
    <row r="390" ht="18" customHeight="1">
      <c r="A390" s="3" t="s">
        <v>108</v>
      </c>
    </row>
    <row r="391" spans="1:6" ht="18" customHeight="1">
      <c r="A391" s="5" t="s">
        <v>109</v>
      </c>
      <c r="B391" s="1">
        <f>B357+B369</f>
        <v>24788</v>
      </c>
      <c r="C391" s="1">
        <f>C357+C369</f>
        <v>13800</v>
      </c>
      <c r="D391" s="1">
        <f>D357+D369</f>
        <v>0</v>
      </c>
      <c r="E391" s="1">
        <f>E357+E369</f>
        <v>0</v>
      </c>
      <c r="F391" s="1">
        <f>F357+F369</f>
        <v>0</v>
      </c>
    </row>
    <row r="392" spans="1:6" ht="18" customHeight="1">
      <c r="A392" s="5" t="s">
        <v>111</v>
      </c>
      <c r="B392" s="1">
        <f aca="true" t="shared" si="2" ref="B392:C395">B359+B371</f>
        <v>33217</v>
      </c>
      <c r="C392" s="1">
        <f>2035+171371</f>
        <v>173406</v>
      </c>
      <c r="D392" s="1">
        <f aca="true" t="shared" si="3" ref="D392:E395">D359+D371</f>
        <v>0</v>
      </c>
      <c r="E392" s="1">
        <f t="shared" si="3"/>
        <v>372500</v>
      </c>
      <c r="F392" s="1">
        <f>F359+F371</f>
        <v>22500</v>
      </c>
    </row>
    <row r="393" spans="1:6" ht="18" customHeight="1">
      <c r="A393" s="5" t="s">
        <v>112</v>
      </c>
      <c r="B393" s="1">
        <f t="shared" si="2"/>
        <v>0</v>
      </c>
      <c r="C393" s="1">
        <f t="shared" si="2"/>
        <v>0</v>
      </c>
      <c r="D393" s="1">
        <f t="shared" si="3"/>
        <v>0</v>
      </c>
      <c r="E393" s="1">
        <f t="shared" si="3"/>
        <v>0</v>
      </c>
      <c r="F393" s="1">
        <f>F360+F372</f>
        <v>0</v>
      </c>
    </row>
    <row r="394" spans="1:6" ht="18" customHeight="1">
      <c r="A394" s="5" t="s">
        <v>113</v>
      </c>
      <c r="B394" s="1">
        <f t="shared" si="2"/>
        <v>81957</v>
      </c>
      <c r="C394" s="1">
        <v>0</v>
      </c>
      <c r="D394" s="1">
        <f t="shared" si="3"/>
        <v>82306</v>
      </c>
      <c r="E394" s="1">
        <f t="shared" si="3"/>
        <v>15750</v>
      </c>
      <c r="F394" s="1">
        <f>F361+F373</f>
        <v>5750</v>
      </c>
    </row>
    <row r="395" spans="1:6" ht="18" customHeight="1">
      <c r="A395" s="5" t="s">
        <v>114</v>
      </c>
      <c r="B395" s="1">
        <f t="shared" si="2"/>
        <v>2748209</v>
      </c>
      <c r="C395" s="1">
        <f t="shared" si="2"/>
        <v>4241014</v>
      </c>
      <c r="D395" s="1">
        <f t="shared" si="3"/>
        <v>4128082</v>
      </c>
      <c r="E395" s="1">
        <f t="shared" si="3"/>
        <v>3916811</v>
      </c>
      <c r="F395" s="1">
        <f>F362+F374</f>
        <v>3307033</v>
      </c>
    </row>
    <row r="396" spans="1:6" ht="18" customHeight="1">
      <c r="A396" s="1" t="s">
        <v>165</v>
      </c>
      <c r="B396" s="1">
        <f>+B363+B364+B375+B376</f>
        <v>43187754</v>
      </c>
      <c r="C396" s="1">
        <f>+C363+C364+C375+C376</f>
        <v>11893206</v>
      </c>
      <c r="D396" s="1">
        <f>+D363+D364+D375+D376</f>
        <v>4698052</v>
      </c>
      <c r="E396" s="1">
        <f>+E363+E364+E375+E376</f>
        <v>11804454</v>
      </c>
      <c r="F396" s="1">
        <f>+F363+F364+F375+F376</f>
        <v>6910524</v>
      </c>
    </row>
    <row r="397" spans="1:6" ht="18" customHeight="1">
      <c r="A397" s="5" t="s">
        <v>116</v>
      </c>
      <c r="B397" s="1">
        <f>B365+B377+B378</f>
        <v>0</v>
      </c>
      <c r="C397" s="1">
        <f>C365+C377+C378</f>
        <v>0</v>
      </c>
      <c r="D397" s="1">
        <f>D365+D377+D378</f>
        <v>535615</v>
      </c>
      <c r="E397" s="1">
        <f>E365+E377+E378</f>
        <v>1155005</v>
      </c>
      <c r="F397" s="1">
        <f>F365+F377+F378</f>
        <v>1235317</v>
      </c>
    </row>
    <row r="398" spans="1:6" ht="18" customHeight="1">
      <c r="A398" s="3" t="s">
        <v>117</v>
      </c>
      <c r="B398" s="3">
        <f>SUM(B391:B397)</f>
        <v>46075925</v>
      </c>
      <c r="C398" s="3">
        <f>SUM(C391:C397)</f>
        <v>16321426</v>
      </c>
      <c r="D398" s="3">
        <f>SUM(D391:D397)</f>
        <v>9444055</v>
      </c>
      <c r="E398" s="3">
        <f>SUM(E391:E397)</f>
        <v>17264520</v>
      </c>
      <c r="F398" s="3">
        <f>SUM(F391:F397)</f>
        <v>11481124</v>
      </c>
    </row>
    <row r="399" ht="18" customHeight="1">
      <c r="A399" s="3"/>
    </row>
    <row r="400" spans="1:6" ht="18" customHeight="1">
      <c r="A400" s="3" t="s">
        <v>118</v>
      </c>
      <c r="B400" s="3">
        <f>B388-B398</f>
        <v>-39812929</v>
      </c>
      <c r="C400" s="3">
        <f>C388-C398</f>
        <v>-9918836</v>
      </c>
      <c r="D400" s="3">
        <f>D388-D398</f>
        <v>-2246578</v>
      </c>
      <c r="E400" s="3">
        <f>E388-E398</f>
        <v>-6074348</v>
      </c>
      <c r="F400" s="3">
        <f>F388-F398</f>
        <v>-317500</v>
      </c>
    </row>
    <row r="401" ht="18" customHeight="1">
      <c r="A401" s="3"/>
    </row>
    <row r="402" spans="1:6" ht="18" customHeight="1">
      <c r="A402" s="3" t="s">
        <v>119</v>
      </c>
      <c r="B402" s="3">
        <v>55645282</v>
      </c>
      <c r="C402" s="3">
        <f>+B405</f>
        <v>15832353</v>
      </c>
      <c r="D402" s="3">
        <f>+C405</f>
        <v>5913517</v>
      </c>
      <c r="E402" s="3">
        <f>+D405</f>
        <v>5750366</v>
      </c>
      <c r="F402" s="3">
        <f>+E405</f>
        <v>2085318</v>
      </c>
    </row>
    <row r="403" spans="1:6" ht="18" customHeight="1">
      <c r="A403" s="3" t="s">
        <v>178</v>
      </c>
      <c r="B403" s="3">
        <v>0</v>
      </c>
      <c r="C403" s="3">
        <v>0</v>
      </c>
      <c r="D403" s="3">
        <v>2083427</v>
      </c>
      <c r="E403" s="3">
        <v>2409300</v>
      </c>
      <c r="F403" s="3">
        <v>317500</v>
      </c>
    </row>
    <row r="404" ht="18" customHeight="1">
      <c r="A404" s="3"/>
    </row>
    <row r="405" spans="1:6" ht="18" customHeight="1">
      <c r="A405" s="3" t="s">
        <v>121</v>
      </c>
      <c r="B405" s="3">
        <f>B400+B402+B403</f>
        <v>15832353</v>
      </c>
      <c r="C405" s="3">
        <f>C400+C402</f>
        <v>5913517</v>
      </c>
      <c r="D405" s="3">
        <f>D400+D402+D403</f>
        <v>5750366</v>
      </c>
      <c r="E405" s="3">
        <f>E400+E402+E403</f>
        <v>2085318</v>
      </c>
      <c r="F405" s="3">
        <f>F400+F402+F403</f>
        <v>2085318</v>
      </c>
    </row>
    <row r="408" ht="26.25" customHeight="1">
      <c r="A408" s="2" t="s">
        <v>0</v>
      </c>
    </row>
    <row r="409" ht="18" customHeight="1">
      <c r="A409" s="3" t="str">
        <f>+A2</f>
        <v>2017 - 2021 Annual Financial Report Comparison</v>
      </c>
    </row>
    <row r="410" ht="18" customHeight="1">
      <c r="A410" s="3" t="str">
        <f>+A3</f>
        <v>FY2021 Budget</v>
      </c>
    </row>
    <row r="411" spans="2:6" ht="18" customHeight="1">
      <c r="B411" s="4" t="s">
        <v>182</v>
      </c>
      <c r="C411" s="4" t="s">
        <v>184</v>
      </c>
      <c r="D411" s="4" t="s">
        <v>194</v>
      </c>
      <c r="E411" s="4" t="s">
        <v>193</v>
      </c>
      <c r="F411" s="4" t="s">
        <v>195</v>
      </c>
    </row>
    <row r="412" spans="1:6" ht="18" customHeight="1">
      <c r="A412" s="7" t="s">
        <v>148</v>
      </c>
      <c r="B412" s="4"/>
      <c r="C412" s="4"/>
      <c r="D412" s="4"/>
      <c r="E412" s="4" t="s">
        <v>166</v>
      </c>
      <c r="F412" s="4"/>
    </row>
    <row r="413" ht="18" customHeight="1">
      <c r="A413" s="3" t="s">
        <v>2</v>
      </c>
    </row>
    <row r="414" ht="18" customHeight="1">
      <c r="A414" s="3" t="s">
        <v>3</v>
      </c>
    </row>
    <row r="415" spans="1:6" ht="18" customHeight="1">
      <c r="A415" s="5" t="s">
        <v>149</v>
      </c>
      <c r="B415" s="1">
        <v>688939</v>
      </c>
      <c r="C415" s="1">
        <v>693168</v>
      </c>
      <c r="D415" s="1">
        <v>827450</v>
      </c>
      <c r="E415" s="1">
        <v>904500</v>
      </c>
      <c r="F415" s="1">
        <v>904500</v>
      </c>
    </row>
    <row r="416" spans="1:6" ht="18" customHeight="1">
      <c r="A416" s="3" t="s">
        <v>13</v>
      </c>
      <c r="B416" s="3">
        <f>B415</f>
        <v>688939</v>
      </c>
      <c r="C416" s="3">
        <f>C415</f>
        <v>693168</v>
      </c>
      <c r="D416" s="3">
        <f>D415</f>
        <v>827450</v>
      </c>
      <c r="E416" s="3">
        <f>E415</f>
        <v>904500</v>
      </c>
      <c r="F416" s="3">
        <f>F415</f>
        <v>904500</v>
      </c>
    </row>
    <row r="417" spans="1:6" ht="18" customHeight="1">
      <c r="A417" s="5"/>
      <c r="B417" s="6"/>
      <c r="C417" s="6"/>
      <c r="D417" s="6"/>
      <c r="E417" s="6"/>
      <c r="F417" s="6"/>
    </row>
    <row r="418" spans="1:6" ht="18" customHeight="1">
      <c r="A418" s="3" t="s">
        <v>14</v>
      </c>
      <c r="B418" s="6"/>
      <c r="C418" s="6"/>
      <c r="D418" s="6"/>
      <c r="E418" s="6"/>
      <c r="F418" s="6"/>
    </row>
    <row r="419" spans="1:6" ht="18" customHeight="1">
      <c r="A419" s="5" t="s">
        <v>150</v>
      </c>
      <c r="B419" s="1">
        <v>394741</v>
      </c>
      <c r="C419" s="1">
        <v>410397</v>
      </c>
      <c r="D419" s="1">
        <v>515881</v>
      </c>
      <c r="E419" s="1">
        <v>475250</v>
      </c>
      <c r="F419" s="1">
        <v>475250</v>
      </c>
    </row>
    <row r="420" spans="1:6" ht="18" customHeight="1">
      <c r="A420" s="3" t="s">
        <v>40</v>
      </c>
      <c r="B420" s="3">
        <f>B419</f>
        <v>394741</v>
      </c>
      <c r="C420" s="3">
        <f>C419</f>
        <v>410397</v>
      </c>
      <c r="D420" s="3">
        <f>D419</f>
        <v>515881</v>
      </c>
      <c r="E420" s="3">
        <f>E419</f>
        <v>475250</v>
      </c>
      <c r="F420" s="3">
        <f>F419</f>
        <v>475250</v>
      </c>
    </row>
    <row r="421" spans="1:6" ht="18" customHeight="1">
      <c r="A421" s="3"/>
      <c r="B421" s="3"/>
      <c r="C421" s="3"/>
      <c r="D421" s="3"/>
      <c r="E421" s="3"/>
      <c r="F421" s="3"/>
    </row>
    <row r="422" spans="1:6" ht="18" customHeight="1">
      <c r="A422" s="3" t="s">
        <v>41</v>
      </c>
      <c r="B422" s="3"/>
      <c r="C422" s="3"/>
      <c r="D422" s="3"/>
      <c r="E422" s="3"/>
      <c r="F422" s="3"/>
    </row>
    <row r="423" spans="1:6" ht="18" customHeight="1">
      <c r="A423" s="5" t="s">
        <v>151</v>
      </c>
      <c r="B423" s="5">
        <v>1139657</v>
      </c>
      <c r="C423" s="5">
        <f>1328166-192264</f>
        <v>1135902</v>
      </c>
      <c r="D423" s="5">
        <f>1422363-220994</f>
        <v>1201369</v>
      </c>
      <c r="E423" s="5">
        <v>1425000</v>
      </c>
      <c r="F423" s="5">
        <v>1425000</v>
      </c>
    </row>
    <row r="424" spans="1:6" ht="18" customHeight="1">
      <c r="A424" s="5" t="s">
        <v>152</v>
      </c>
      <c r="B424" s="5">
        <v>244847</v>
      </c>
      <c r="C424" s="5">
        <v>192264</v>
      </c>
      <c r="D424" s="5">
        <v>220994</v>
      </c>
      <c r="E424" s="5">
        <v>162500</v>
      </c>
      <c r="F424" s="5">
        <v>162500</v>
      </c>
    </row>
    <row r="425" spans="1:6" ht="18" customHeight="1">
      <c r="A425" s="3" t="s">
        <v>50</v>
      </c>
      <c r="B425" s="3">
        <f>B424+B423</f>
        <v>1384504</v>
      </c>
      <c r="C425" s="3">
        <f>C424+C423</f>
        <v>1328166</v>
      </c>
      <c r="D425" s="3">
        <f>D424+D423</f>
        <v>1422363</v>
      </c>
      <c r="E425" s="3">
        <f>E424+E423</f>
        <v>1587500</v>
      </c>
      <c r="F425" s="3">
        <f>F424+F423</f>
        <v>1587500</v>
      </c>
    </row>
    <row r="426" spans="1:6" ht="18" customHeight="1">
      <c r="A426" s="5"/>
      <c r="B426" s="3"/>
      <c r="C426" s="3"/>
      <c r="D426" s="3"/>
      <c r="E426" s="3"/>
      <c r="F426" s="3"/>
    </row>
    <row r="427" spans="1:6" ht="18" customHeight="1">
      <c r="A427" s="3" t="s">
        <v>51</v>
      </c>
      <c r="B427" s="3">
        <f>B416+B420+B425</f>
        <v>2468184</v>
      </c>
      <c r="C427" s="3">
        <f>C416+C420+C425</f>
        <v>2431731</v>
      </c>
      <c r="D427" s="3">
        <f>D416+D420+D425</f>
        <v>2765694</v>
      </c>
      <c r="E427" s="3">
        <f>E416+E420+E425</f>
        <v>2967250</v>
      </c>
      <c r="F427" s="3">
        <f>F416+F420+F425</f>
        <v>2967250</v>
      </c>
    </row>
    <row r="428" spans="1:6" ht="18" customHeight="1">
      <c r="A428" s="5"/>
      <c r="B428" s="6"/>
      <c r="C428" s="6"/>
      <c r="D428" s="6"/>
      <c r="E428" s="6"/>
      <c r="F428" s="6"/>
    </row>
    <row r="429" spans="1:6" ht="18" customHeight="1">
      <c r="A429" s="5"/>
      <c r="B429" s="6"/>
      <c r="C429" s="6"/>
      <c r="D429" s="6"/>
      <c r="E429" s="6"/>
      <c r="F429" s="6"/>
    </row>
    <row r="430" spans="1:6" ht="18" customHeight="1">
      <c r="A430" s="3" t="s">
        <v>52</v>
      </c>
      <c r="B430" s="6"/>
      <c r="C430" s="6"/>
      <c r="D430" s="6"/>
      <c r="E430" s="6"/>
      <c r="F430" s="6"/>
    </row>
    <row r="431" spans="1:6" ht="18" customHeight="1">
      <c r="A431" s="3" t="s">
        <v>153</v>
      </c>
      <c r="B431" s="6"/>
      <c r="C431" s="6"/>
      <c r="D431" s="6"/>
      <c r="E431" s="6"/>
      <c r="F431" s="6"/>
    </row>
    <row r="432" spans="1:6" ht="18" customHeight="1">
      <c r="A432" s="5" t="s">
        <v>132</v>
      </c>
      <c r="B432" s="1">
        <v>715463</v>
      </c>
      <c r="C432" s="1">
        <v>847963</v>
      </c>
      <c r="D432" s="1">
        <v>876919</v>
      </c>
      <c r="E432" s="1">
        <v>941262</v>
      </c>
      <c r="F432" s="1">
        <v>941262</v>
      </c>
    </row>
    <row r="433" spans="1:6" ht="18" customHeight="1">
      <c r="A433" s="3" t="s">
        <v>57</v>
      </c>
      <c r="B433" s="3">
        <f>B432</f>
        <v>715463</v>
      </c>
      <c r="C433" s="3">
        <f>C432</f>
        <v>847963</v>
      </c>
      <c r="D433" s="3">
        <f>D432</f>
        <v>876919</v>
      </c>
      <c r="E433" s="3">
        <f>E432</f>
        <v>941262</v>
      </c>
      <c r="F433" s="3">
        <f>F432</f>
        <v>941262</v>
      </c>
    </row>
    <row r="434" spans="1:6" ht="18" customHeight="1">
      <c r="A434" s="5" t="s">
        <v>58</v>
      </c>
      <c r="B434" s="1">
        <v>169793</v>
      </c>
      <c r="C434" s="1">
        <v>194229</v>
      </c>
      <c r="D434" s="1">
        <v>211190</v>
      </c>
      <c r="E434" s="1">
        <v>229197</v>
      </c>
      <c r="F434" s="1">
        <v>229197</v>
      </c>
    </row>
    <row r="435" spans="1:6" ht="18" customHeight="1">
      <c r="A435" s="5" t="s">
        <v>59</v>
      </c>
      <c r="B435" s="1">
        <v>55683</v>
      </c>
      <c r="C435" s="1">
        <v>66710</v>
      </c>
      <c r="D435" s="1">
        <v>66349</v>
      </c>
      <c r="E435" s="1">
        <v>72007</v>
      </c>
      <c r="F435" s="1">
        <v>72007</v>
      </c>
    </row>
    <row r="436" spans="1:6" ht="18" customHeight="1">
      <c r="A436" s="5" t="s">
        <v>60</v>
      </c>
      <c r="B436" s="1">
        <v>253139</v>
      </c>
      <c r="C436" s="1">
        <v>63465</v>
      </c>
      <c r="D436" s="1">
        <v>204326</v>
      </c>
      <c r="E436" s="1">
        <v>300784</v>
      </c>
      <c r="F436" s="1">
        <v>300784</v>
      </c>
    </row>
    <row r="437" spans="1:6" ht="18" customHeight="1">
      <c r="A437" s="3" t="s">
        <v>61</v>
      </c>
      <c r="B437" s="3">
        <f>SUM(B434:B436)</f>
        <v>478615</v>
      </c>
      <c r="C437" s="3">
        <f>SUM(C434:C436)</f>
        <v>324404</v>
      </c>
      <c r="D437" s="3">
        <f>SUM(D434:D436)</f>
        <v>481865</v>
      </c>
      <c r="E437" s="3">
        <f>SUM(E434:E436)</f>
        <v>601988</v>
      </c>
      <c r="F437" s="3">
        <f>SUM(F434:F436)</f>
        <v>601988</v>
      </c>
    </row>
    <row r="438" spans="1:6" ht="18" customHeight="1">
      <c r="A438" s="5" t="s">
        <v>62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</row>
    <row r="439" spans="1:6" ht="18" customHeight="1">
      <c r="A439" s="5" t="s">
        <v>88</v>
      </c>
      <c r="B439" s="1">
        <v>12135</v>
      </c>
      <c r="C439" s="1">
        <v>10134</v>
      </c>
      <c r="D439" s="1">
        <v>9326</v>
      </c>
      <c r="E439" s="1">
        <v>7500</v>
      </c>
      <c r="F439" s="1">
        <v>7500</v>
      </c>
    </row>
    <row r="440" spans="1:6" ht="18" customHeight="1">
      <c r="A440" s="5" t="s">
        <v>63</v>
      </c>
      <c r="B440" s="1">
        <v>955</v>
      </c>
      <c r="C440" s="1">
        <v>1034</v>
      </c>
      <c r="D440" s="1">
        <v>885</v>
      </c>
      <c r="E440" s="1">
        <v>1250</v>
      </c>
      <c r="F440" s="1">
        <v>1250</v>
      </c>
    </row>
    <row r="441" spans="1:6" ht="18" customHeight="1">
      <c r="A441" s="5" t="s">
        <v>154</v>
      </c>
      <c r="B441" s="1">
        <v>17679</v>
      </c>
      <c r="C441" s="1">
        <v>22093</v>
      </c>
      <c r="D441" s="1">
        <v>13064</v>
      </c>
      <c r="E441" s="1">
        <v>12500</v>
      </c>
      <c r="F441" s="1">
        <v>12500</v>
      </c>
    </row>
    <row r="442" spans="1:6" ht="18" customHeight="1">
      <c r="A442" s="5" t="s">
        <v>155</v>
      </c>
      <c r="B442" s="1">
        <v>1210639</v>
      </c>
      <c r="C442" s="1">
        <v>1220558</v>
      </c>
      <c r="D442" s="1">
        <v>1375452</v>
      </c>
      <c r="E442" s="1">
        <v>1397750</v>
      </c>
      <c r="F442" s="1">
        <v>1397750</v>
      </c>
    </row>
    <row r="443" spans="1:6" ht="18" customHeight="1">
      <c r="A443" s="1" t="s">
        <v>67</v>
      </c>
      <c r="B443" s="1">
        <v>28880</v>
      </c>
      <c r="C443" s="1">
        <v>5247</v>
      </c>
      <c r="D443" s="1">
        <v>7885</v>
      </c>
      <c r="E443" s="1">
        <v>5000</v>
      </c>
      <c r="F443" s="1">
        <v>5000</v>
      </c>
    </row>
    <row r="444" spans="1:6" ht="18" customHeight="1">
      <c r="A444" s="5" t="s">
        <v>68</v>
      </c>
      <c r="B444" s="1">
        <v>3818</v>
      </c>
      <c r="C444" s="1">
        <v>298</v>
      </c>
      <c r="D444" s="1">
        <v>298</v>
      </c>
      <c r="E444" s="1">
        <v>0</v>
      </c>
      <c r="F444" s="1">
        <v>0</v>
      </c>
    </row>
    <row r="445" spans="1:6" ht="18" customHeight="1">
      <c r="A445" s="3" t="s">
        <v>156</v>
      </c>
      <c r="B445" s="3">
        <f>SUM(B437:B444)+B433</f>
        <v>2468184</v>
      </c>
      <c r="C445" s="3">
        <f>SUM(C437:C444)+C433</f>
        <v>2431731</v>
      </c>
      <c r="D445" s="3">
        <f>SUM(D437:D444)+D433</f>
        <v>2765694</v>
      </c>
      <c r="E445" s="3">
        <f>SUM(E437:E444)+E433</f>
        <v>2967250</v>
      </c>
      <c r="F445" s="3">
        <f>SUM(F437:F444)+F433</f>
        <v>2967250</v>
      </c>
    </row>
    <row r="446" spans="1:6" ht="18" customHeight="1">
      <c r="A446" s="5"/>
      <c r="B446" s="6"/>
      <c r="C446" s="6"/>
      <c r="D446" s="6"/>
      <c r="E446" s="6"/>
      <c r="F446" s="6"/>
    </row>
    <row r="447" spans="1:6" ht="18" customHeight="1">
      <c r="A447" s="3" t="s">
        <v>118</v>
      </c>
      <c r="B447" s="3">
        <f>B427-B445</f>
        <v>0</v>
      </c>
      <c r="C447" s="3">
        <f>C427-C445</f>
        <v>0</v>
      </c>
      <c r="D447" s="3">
        <f>D427-D445</f>
        <v>0</v>
      </c>
      <c r="E447" s="3">
        <f>E427-E445</f>
        <v>0</v>
      </c>
      <c r="F447" s="3">
        <f>F427-F445</f>
        <v>0</v>
      </c>
    </row>
    <row r="448" ht="18" customHeight="1">
      <c r="A448" s="3"/>
    </row>
    <row r="449" spans="1:6" ht="18" customHeight="1">
      <c r="A449" s="3" t="s">
        <v>119</v>
      </c>
      <c r="B449" s="3">
        <v>56412</v>
      </c>
      <c r="C449" s="3">
        <f>+B452</f>
        <v>42211</v>
      </c>
      <c r="D449" s="3">
        <f>+C452</f>
        <v>25570</v>
      </c>
      <c r="E449" s="3">
        <f>+D452</f>
        <v>64869</v>
      </c>
      <c r="F449" s="3">
        <f>+E452</f>
        <v>64869</v>
      </c>
    </row>
    <row r="450" spans="1:6" ht="18" customHeight="1">
      <c r="A450" s="3" t="s">
        <v>157</v>
      </c>
      <c r="B450" s="3">
        <v>-14201</v>
      </c>
      <c r="C450" s="3">
        <v>-16641</v>
      </c>
      <c r="D450" s="3">
        <v>39299</v>
      </c>
      <c r="E450" s="3">
        <v>0</v>
      </c>
      <c r="F450" s="3">
        <v>0</v>
      </c>
    </row>
    <row r="451" ht="18" customHeight="1">
      <c r="A451" s="3"/>
    </row>
    <row r="452" spans="1:6" ht="18" customHeight="1">
      <c r="A452" s="3" t="s">
        <v>121</v>
      </c>
      <c r="B452" s="3">
        <f>B447+B449+B450</f>
        <v>42211</v>
      </c>
      <c r="C452" s="3">
        <f>C447+C449+C450</f>
        <v>25570</v>
      </c>
      <c r="D452" s="3">
        <f>D447+D449+D450</f>
        <v>64869</v>
      </c>
      <c r="E452" s="3">
        <f>E447+E449+E450</f>
        <v>64869</v>
      </c>
      <c r="F452" s="3">
        <f>F447+F449+F450</f>
        <v>64869</v>
      </c>
    </row>
    <row r="454" ht="14.25" customHeight="1"/>
    <row r="455" ht="27.75" customHeight="1">
      <c r="A455" s="2" t="s">
        <v>0</v>
      </c>
    </row>
    <row r="456" ht="18" customHeight="1">
      <c r="A456" s="3" t="str">
        <f>+A2</f>
        <v>2017 - 2021 Annual Financial Report Comparison</v>
      </c>
    </row>
    <row r="457" ht="18" customHeight="1">
      <c r="A457" s="3" t="str">
        <f>+A3</f>
        <v>FY2021 Budget</v>
      </c>
    </row>
    <row r="458" spans="2:6" ht="18" customHeight="1">
      <c r="B458" s="4" t="s">
        <v>182</v>
      </c>
      <c r="C458" s="4" t="s">
        <v>184</v>
      </c>
      <c r="D458" s="4" t="s">
        <v>194</v>
      </c>
      <c r="E458" s="4" t="s">
        <v>193</v>
      </c>
      <c r="F458" s="4" t="s">
        <v>195</v>
      </c>
    </row>
    <row r="459" spans="1:6" ht="18" customHeight="1">
      <c r="A459" s="10" t="s">
        <v>158</v>
      </c>
      <c r="B459" s="4"/>
      <c r="C459" s="4"/>
      <c r="D459" s="4"/>
      <c r="E459" s="4" t="s">
        <v>166</v>
      </c>
      <c r="F459" s="4"/>
    </row>
    <row r="460" ht="18" customHeight="1">
      <c r="A460" s="3" t="s">
        <v>2</v>
      </c>
    </row>
    <row r="461" ht="18" customHeight="1">
      <c r="A461" s="3" t="s">
        <v>3</v>
      </c>
    </row>
    <row r="462" spans="1:6" ht="18" customHeight="1">
      <c r="A462" s="1" t="s">
        <v>123</v>
      </c>
      <c r="B462" s="1">
        <v>8497</v>
      </c>
      <c r="C462" s="1">
        <v>3579</v>
      </c>
      <c r="D462" s="1">
        <v>0</v>
      </c>
      <c r="E462" s="1">
        <v>1250</v>
      </c>
      <c r="F462" s="1">
        <v>1250</v>
      </c>
    </row>
    <row r="463" spans="1:6" ht="18" customHeight="1">
      <c r="A463" s="1" t="s">
        <v>124</v>
      </c>
      <c r="B463" s="1">
        <v>0</v>
      </c>
      <c r="C463" s="1">
        <v>0</v>
      </c>
      <c r="D463" s="1">
        <v>0</v>
      </c>
      <c r="E463" s="1">
        <v>0</v>
      </c>
      <c r="F463" s="1">
        <v>0</v>
      </c>
    </row>
    <row r="464" spans="1:6" ht="18" customHeight="1">
      <c r="A464" s="1" t="s">
        <v>159</v>
      </c>
      <c r="B464" s="1">
        <v>411</v>
      </c>
      <c r="C464" s="1">
        <v>3600</v>
      </c>
      <c r="D464" s="1">
        <v>6058</v>
      </c>
      <c r="E464" s="1">
        <v>761250</v>
      </c>
      <c r="F464" s="1">
        <v>761250</v>
      </c>
    </row>
    <row r="465" spans="1:6" ht="18" customHeight="1">
      <c r="A465" s="3" t="s">
        <v>127</v>
      </c>
      <c r="B465" s="3">
        <f>SUM(B462:B464)</f>
        <v>8908</v>
      </c>
      <c r="C465" s="3">
        <f>SUM(C462:C464)</f>
        <v>7179</v>
      </c>
      <c r="D465" s="3">
        <f>SUM(D462:D464)</f>
        <v>6058</v>
      </c>
      <c r="E465" s="3">
        <f>SUM(E462:E464)</f>
        <v>762500</v>
      </c>
      <c r="F465" s="3">
        <f>SUM(F462:F464)</f>
        <v>762500</v>
      </c>
    </row>
    <row r="467" spans="1:6" ht="18" customHeight="1">
      <c r="A467" s="3" t="s">
        <v>52</v>
      </c>
      <c r="B467" s="6"/>
      <c r="C467" s="6"/>
      <c r="D467" s="6"/>
      <c r="E467" s="6"/>
      <c r="F467" s="6"/>
    </row>
    <row r="468" spans="1:6" ht="18" customHeight="1">
      <c r="A468" s="3"/>
      <c r="B468" s="6"/>
      <c r="C468" s="6"/>
      <c r="D468" s="6"/>
      <c r="E468" s="6"/>
      <c r="F468" s="6"/>
    </row>
    <row r="469" spans="1:6" ht="18" customHeight="1">
      <c r="A469" s="1" t="s">
        <v>111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</row>
    <row r="470" spans="1:6" ht="18" customHeight="1">
      <c r="A470" s="1" t="s">
        <v>113</v>
      </c>
      <c r="B470" s="1">
        <v>0</v>
      </c>
      <c r="C470" s="1">
        <v>0</v>
      </c>
      <c r="D470" s="1">
        <v>0</v>
      </c>
      <c r="E470" s="1">
        <v>0</v>
      </c>
      <c r="F470" s="1">
        <v>0</v>
      </c>
    </row>
    <row r="471" spans="1:6" ht="18" customHeight="1">
      <c r="A471" s="8" t="s">
        <v>114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</row>
    <row r="472" spans="1:6" ht="18" customHeight="1">
      <c r="A472" s="1" t="s">
        <v>113</v>
      </c>
      <c r="B472" s="1">
        <v>5106</v>
      </c>
      <c r="C472" s="1">
        <v>6755</v>
      </c>
      <c r="D472" s="1">
        <v>2348</v>
      </c>
      <c r="E472" s="1">
        <v>762500</v>
      </c>
      <c r="F472" s="1">
        <v>762500</v>
      </c>
    </row>
    <row r="473" spans="1:6" ht="18" customHeight="1">
      <c r="A473" s="3" t="s">
        <v>117</v>
      </c>
      <c r="B473" s="3">
        <f>SUM(B469:B472)</f>
        <v>5106</v>
      </c>
      <c r="C473" s="3">
        <f>SUM(C469:C472)</f>
        <v>6755</v>
      </c>
      <c r="D473" s="3">
        <f>SUM(D469:D472)</f>
        <v>2348</v>
      </c>
      <c r="E473" s="3">
        <f>SUM(E469:E472)</f>
        <v>762500</v>
      </c>
      <c r="F473" s="3">
        <f>SUM(F469:F472)</f>
        <v>762500</v>
      </c>
    </row>
    <row r="474" spans="2:6" ht="18" customHeight="1">
      <c r="B474" s="3"/>
      <c r="C474" s="3"/>
      <c r="D474" s="3"/>
      <c r="E474" s="3"/>
      <c r="F474" s="3"/>
    </row>
    <row r="475" spans="1:6" ht="18" customHeight="1">
      <c r="A475" s="3" t="s">
        <v>118</v>
      </c>
      <c r="B475" s="3">
        <f>B465-B473</f>
        <v>3802</v>
      </c>
      <c r="C475" s="3">
        <f>C465-C473</f>
        <v>424</v>
      </c>
      <c r="D475" s="3">
        <f>D465-D473</f>
        <v>3710</v>
      </c>
      <c r="E475" s="3">
        <f>E465-E473</f>
        <v>0</v>
      </c>
      <c r="F475" s="3">
        <f>F465-F473</f>
        <v>0</v>
      </c>
    </row>
    <row r="476" spans="1:6" ht="18" customHeight="1">
      <c r="A476" s="3"/>
      <c r="B476" s="3"/>
      <c r="C476" s="3"/>
      <c r="D476" s="3"/>
      <c r="E476" s="3"/>
      <c r="F476" s="3"/>
    </row>
    <row r="477" spans="1:6" ht="18" customHeight="1">
      <c r="A477" s="3" t="s">
        <v>119</v>
      </c>
      <c r="B477" s="3">
        <v>92798</v>
      </c>
      <c r="C477" s="3">
        <f>+B480</f>
        <v>96600</v>
      </c>
      <c r="D477" s="3">
        <f>+C480</f>
        <v>97024</v>
      </c>
      <c r="E477" s="3">
        <f>+D480</f>
        <v>100734</v>
      </c>
      <c r="F477" s="3">
        <f>+E480</f>
        <v>100734</v>
      </c>
    </row>
    <row r="478" spans="1:6" ht="18" customHeight="1">
      <c r="A478" s="3" t="s">
        <v>120</v>
      </c>
      <c r="B478" s="3">
        <v>0</v>
      </c>
      <c r="C478" s="3">
        <v>0</v>
      </c>
      <c r="D478" s="3">
        <v>0</v>
      </c>
      <c r="E478" s="3">
        <v>0</v>
      </c>
      <c r="F478" s="3">
        <v>0</v>
      </c>
    </row>
    <row r="479" spans="1:6" ht="18" customHeight="1">
      <c r="A479" s="3"/>
      <c r="B479" s="3"/>
      <c r="C479" s="3"/>
      <c r="D479" s="3"/>
      <c r="E479" s="3"/>
      <c r="F479" s="3"/>
    </row>
    <row r="480" spans="1:6" ht="18" customHeight="1">
      <c r="A480" s="3" t="s">
        <v>121</v>
      </c>
      <c r="B480" s="3">
        <f>B475+B477+B478</f>
        <v>96600</v>
      </c>
      <c r="C480" s="3">
        <f>C475+C477+C478</f>
        <v>97024</v>
      </c>
      <c r="D480" s="3">
        <f>D475+D477+D478</f>
        <v>100734</v>
      </c>
      <c r="E480" s="3">
        <f>E475+E477+E478</f>
        <v>100734</v>
      </c>
      <c r="F480" s="3">
        <f>F475+F477+F478</f>
        <v>100734</v>
      </c>
    </row>
    <row r="484" ht="25.5" customHeight="1">
      <c r="A484" s="2" t="s">
        <v>0</v>
      </c>
    </row>
    <row r="485" ht="18" customHeight="1">
      <c r="A485" s="3" t="str">
        <f>+A2</f>
        <v>2017 - 2021 Annual Financial Report Comparison</v>
      </c>
    </row>
    <row r="486" ht="18" customHeight="1">
      <c r="A486" s="9" t="str">
        <f>+A3</f>
        <v>FY2021 Budget</v>
      </c>
    </row>
    <row r="487" spans="2:6" ht="18" customHeight="1">
      <c r="B487" s="4" t="s">
        <v>182</v>
      </c>
      <c r="C487" s="4" t="s">
        <v>184</v>
      </c>
      <c r="D487" s="4" t="s">
        <v>194</v>
      </c>
      <c r="E487" s="4" t="s">
        <v>193</v>
      </c>
      <c r="F487" s="4" t="s">
        <v>195</v>
      </c>
    </row>
    <row r="488" spans="1:6" ht="18" customHeight="1">
      <c r="A488" s="3" t="s">
        <v>176</v>
      </c>
      <c r="B488" s="4"/>
      <c r="C488" s="4"/>
      <c r="D488" s="4"/>
      <c r="E488" s="4" t="s">
        <v>166</v>
      </c>
      <c r="F488" s="4"/>
    </row>
    <row r="489" ht="18" customHeight="1">
      <c r="A489" s="3" t="s">
        <v>2</v>
      </c>
    </row>
    <row r="490" spans="1:6" ht="18" customHeight="1">
      <c r="A490" s="1" t="s">
        <v>160</v>
      </c>
      <c r="B490" s="1">
        <f>B224+B260+B316+B386+B416+B465</f>
        <v>43352422</v>
      </c>
      <c r="C490" s="1">
        <f>C224+C260+C316+C386+C416+C465+C289</f>
        <v>48606081</v>
      </c>
      <c r="D490" s="1">
        <f>D224+D260+D316+D386+D416+D465+D289</f>
        <v>55339246</v>
      </c>
      <c r="E490" s="1">
        <f>E224+E260+E316+E386+E416+E465+E289</f>
        <v>63958742</v>
      </c>
      <c r="F490" s="1">
        <f>F224+F260+F316+F386+F416+F465+F289</f>
        <v>66025255</v>
      </c>
    </row>
    <row r="491" spans="1:6" ht="18" customHeight="1">
      <c r="A491" s="1" t="s">
        <v>161</v>
      </c>
      <c r="B491" s="1">
        <f>B225+B420+B350</f>
        <v>24688882</v>
      </c>
      <c r="C491" s="1">
        <f>C225+C420</f>
        <v>26788950</v>
      </c>
      <c r="D491" s="1">
        <f>D225+D420</f>
        <v>27617326</v>
      </c>
      <c r="E491" s="1">
        <f>E225+E420</f>
        <v>29154446</v>
      </c>
      <c r="F491" s="1">
        <f>F225+F420</f>
        <v>28452762</v>
      </c>
    </row>
    <row r="492" spans="1:6" ht="18" customHeight="1">
      <c r="A492" s="1" t="s">
        <v>162</v>
      </c>
      <c r="B492" s="1">
        <f>B226+B425</f>
        <v>3455874</v>
      </c>
      <c r="C492" s="1">
        <f>C226+C425</f>
        <v>3395380</v>
      </c>
      <c r="D492" s="1">
        <f>D226+D425</f>
        <v>4497467</v>
      </c>
      <c r="E492" s="1">
        <f>E226+E425</f>
        <v>4163915</v>
      </c>
      <c r="F492" s="1">
        <f>F226+F425</f>
        <v>3894885</v>
      </c>
    </row>
    <row r="493" spans="1:6" ht="18" customHeight="1">
      <c r="A493" s="3" t="s">
        <v>127</v>
      </c>
      <c r="B493" s="3">
        <f>SUM(B490:B492)</f>
        <v>71497178</v>
      </c>
      <c r="C493" s="3">
        <f>SUM(C490:C492)</f>
        <v>78790411</v>
      </c>
      <c r="D493" s="3">
        <f>SUM(D490:D492)</f>
        <v>87454039</v>
      </c>
      <c r="E493" s="3">
        <f>SUM(E490:E492)</f>
        <v>97277103</v>
      </c>
      <c r="F493" s="3">
        <f>SUM(F490:F492)</f>
        <v>98372902</v>
      </c>
    </row>
    <row r="495" ht="18" customHeight="1">
      <c r="A495" s="3" t="s">
        <v>52</v>
      </c>
    </row>
    <row r="496" spans="1:6" ht="18" customHeight="1">
      <c r="A496" s="1" t="s">
        <v>163</v>
      </c>
      <c r="B496" s="1">
        <f>B230+B263+B391+B433</f>
        <v>28382445</v>
      </c>
      <c r="C496" s="1">
        <f>C230+C263+C391+C433</f>
        <v>32815997</v>
      </c>
      <c r="D496" s="1">
        <f>D230+D263+D391+D433</f>
        <v>36537644</v>
      </c>
      <c r="E496" s="1">
        <f>E230+E263+E391+E433</f>
        <v>41148293</v>
      </c>
      <c r="F496" s="1">
        <f>F230+F263+F391+F433</f>
        <v>42095789</v>
      </c>
    </row>
    <row r="497" spans="1:6" ht="18" customHeight="1">
      <c r="A497" s="1" t="s">
        <v>164</v>
      </c>
      <c r="B497" s="1">
        <f>B231+B437</f>
        <v>17477182</v>
      </c>
      <c r="C497" s="1">
        <f>C231+C437+C264+C265</f>
        <v>19454129</v>
      </c>
      <c r="D497" s="1">
        <f>D231+D437+D264+D265</f>
        <v>21246491</v>
      </c>
      <c r="E497" s="1">
        <f>E231+E437+E264+E265</f>
        <v>23860868</v>
      </c>
      <c r="F497" s="1">
        <f>F231+F437+F264+F265</f>
        <v>23643598</v>
      </c>
    </row>
    <row r="498" spans="1:6" ht="18" customHeight="1">
      <c r="A498" s="1" t="s">
        <v>111</v>
      </c>
      <c r="B498" s="1">
        <f>+B232+B266+B392+B438+B469</f>
        <v>1234953</v>
      </c>
      <c r="C498" s="1">
        <f>+C232+C266+C392+C438+C469</f>
        <v>1622644</v>
      </c>
      <c r="D498" s="1">
        <f>+D232+D266+D392+D438+D469</f>
        <v>1912836</v>
      </c>
      <c r="E498" s="1">
        <f>+E232+E266+E392+E438+E469</f>
        <v>1938842</v>
      </c>
      <c r="F498" s="1">
        <f>+F232+F266+F392+F438+F469</f>
        <v>1504719</v>
      </c>
    </row>
    <row r="499" spans="1:6" ht="18" customHeight="1">
      <c r="A499" s="8" t="s">
        <v>112</v>
      </c>
      <c r="B499" s="1">
        <f>B233+B393+B439</f>
        <v>132112</v>
      </c>
      <c r="C499" s="1">
        <f>C233+C393+C439</f>
        <v>167260</v>
      </c>
      <c r="D499" s="1">
        <f>D233+D393+D439</f>
        <v>177772</v>
      </c>
      <c r="E499" s="1">
        <f>E233+E393+E439</f>
        <v>179223</v>
      </c>
      <c r="F499" s="1">
        <f>F233+F393+F439</f>
        <v>171208</v>
      </c>
    </row>
    <row r="500" spans="1:6" ht="18" customHeight="1">
      <c r="A500" s="8" t="s">
        <v>113</v>
      </c>
      <c r="B500" s="1">
        <f>B234+B267+B394+B440+B470</f>
        <v>1242955</v>
      </c>
      <c r="C500" s="1">
        <f>C234+C267+C394+C440+C470</f>
        <v>1261399</v>
      </c>
      <c r="D500" s="1">
        <f>D234+D267+D394+D440+D470</f>
        <v>1477343</v>
      </c>
      <c r="E500" s="1">
        <f>E234+E267+E394+E440+E470</f>
        <v>1160551</v>
      </c>
      <c r="F500" s="1">
        <f>F234+F267+F394+F440+F470</f>
        <v>1402925</v>
      </c>
    </row>
    <row r="501" spans="1:6" ht="18" customHeight="1">
      <c r="A501" s="1" t="s">
        <v>114</v>
      </c>
      <c r="B501" s="1">
        <f>B235+B268+B395+B441+B442+B471</f>
        <v>8507628</v>
      </c>
      <c r="C501" s="1">
        <f>C235+C268+C395+C441+C442+C471</f>
        <v>10311370</v>
      </c>
      <c r="D501" s="1">
        <f>D235+D268+D395+D441+D442+D471</f>
        <v>10863565</v>
      </c>
      <c r="E501" s="1">
        <f>E235+E268+E395+E441+E442+E471</f>
        <v>10856830</v>
      </c>
      <c r="F501" s="1">
        <f>F235+F268+F395+F441+F442+F471</f>
        <v>10390251</v>
      </c>
    </row>
    <row r="502" spans="1:6" ht="18" customHeight="1">
      <c r="A502" s="1" t="s">
        <v>165</v>
      </c>
      <c r="B502" s="1">
        <f>B236+B269+B396+B443</f>
        <v>43374053</v>
      </c>
      <c r="C502" s="1">
        <f>C236+C269+C396+C443</f>
        <v>12004933</v>
      </c>
      <c r="D502" s="1">
        <f>D236+D269+D396+D443</f>
        <v>4805211</v>
      </c>
      <c r="E502" s="1">
        <f>E236+E269+E396+E443</f>
        <v>11989525</v>
      </c>
      <c r="F502" s="1">
        <f>F236+F269+F396+F443</f>
        <v>7213610</v>
      </c>
    </row>
    <row r="503" spans="1:6" ht="18" customHeight="1">
      <c r="A503" s="1" t="s">
        <v>116</v>
      </c>
      <c r="B503" s="1">
        <f>B237+B322+B397+B444+B472</f>
        <v>10109793</v>
      </c>
      <c r="C503" s="1">
        <f>C237+C322+C397+C444+C472+C294</f>
        <v>10191840</v>
      </c>
      <c r="D503" s="1">
        <f>D237+D322+D397+D444+D472+D294</f>
        <v>10811871</v>
      </c>
      <c r="E503" s="1">
        <f>E237+E322+E397+E444+E472+E294</f>
        <v>12217319</v>
      </c>
      <c r="F503" s="1">
        <f>F237+F322+F397+F444+F472+F294</f>
        <v>12268302</v>
      </c>
    </row>
    <row r="504" spans="1:6" ht="18" customHeight="1">
      <c r="A504" s="3" t="s">
        <v>129</v>
      </c>
      <c r="B504" s="3">
        <f>SUM(B496:B503)</f>
        <v>110461121</v>
      </c>
      <c r="C504" s="3">
        <f>SUM(C496:C503)</f>
        <v>87829572</v>
      </c>
      <c r="D504" s="3">
        <f>SUM(D496:D503)</f>
        <v>87832733</v>
      </c>
      <c r="E504" s="3">
        <f>SUM(E496:E503)</f>
        <v>103351451</v>
      </c>
      <c r="F504" s="3">
        <f>SUM(F496:F503)</f>
        <v>98690402</v>
      </c>
    </row>
    <row r="506" spans="1:6" ht="18" customHeight="1">
      <c r="A506" s="3" t="s">
        <v>118</v>
      </c>
      <c r="B506" s="3">
        <f>B493-B504</f>
        <v>-38963943</v>
      </c>
      <c r="C506" s="3">
        <f>C493-C504</f>
        <v>-9039161</v>
      </c>
      <c r="D506" s="3">
        <f>D493-D504</f>
        <v>-378694</v>
      </c>
      <c r="E506" s="3">
        <f>E493-E504</f>
        <v>-6074348</v>
      </c>
      <c r="F506" s="3">
        <f>F493-F504</f>
        <v>-317500</v>
      </c>
    </row>
    <row r="508" spans="1:6" ht="18" customHeight="1">
      <c r="A508" s="3" t="s">
        <v>119</v>
      </c>
      <c r="B508" s="3">
        <f>+B242+B274+B299+B326+B402+B449+B477</f>
        <v>63291187</v>
      </c>
      <c r="C508" s="3">
        <f>+B511</f>
        <v>24362218</v>
      </c>
      <c r="D508" s="3">
        <f>+C511</f>
        <v>15306416</v>
      </c>
      <c r="E508" s="3">
        <f>+D511</f>
        <v>17050448</v>
      </c>
      <c r="F508" s="3">
        <f>+E511</f>
        <v>13385400</v>
      </c>
    </row>
    <row r="509" spans="1:6" ht="18" customHeight="1">
      <c r="A509" s="3" t="s">
        <v>120</v>
      </c>
      <c r="B509" s="3">
        <f>B243+B275+B450+B327+B403</f>
        <v>34974</v>
      </c>
      <c r="C509" s="3">
        <f>C243+C275+C450+C327+C403</f>
        <v>-16641</v>
      </c>
      <c r="D509" s="3">
        <f>D243+D275+D450+D327+D403</f>
        <v>2122726</v>
      </c>
      <c r="E509" s="3">
        <f>E243+E275+E450+E327+E403</f>
        <v>2409300</v>
      </c>
      <c r="F509" s="3">
        <f>F243+F275+F450+F327+F403</f>
        <v>317500</v>
      </c>
    </row>
    <row r="510" ht="18" customHeight="1">
      <c r="A510" s="3"/>
    </row>
    <row r="511" spans="1:6" ht="18" customHeight="1">
      <c r="A511" s="3" t="s">
        <v>121</v>
      </c>
      <c r="B511" s="3">
        <f>B506+B508+B509</f>
        <v>24362218</v>
      </c>
      <c r="C511" s="3">
        <f>C506+C508+C509</f>
        <v>15306416</v>
      </c>
      <c r="D511" s="3">
        <f>D506+D508+D509</f>
        <v>17050448</v>
      </c>
      <c r="E511" s="3">
        <f>E506+E508+E509</f>
        <v>13385400</v>
      </c>
      <c r="F511" s="3">
        <f>F506+F508+F509</f>
        <v>13385400</v>
      </c>
    </row>
  </sheetData>
  <sheetProtection/>
  <printOptions/>
  <pageMargins left="0.5" right="0.5" top="0.5" bottom="0.5" header="0" footer="0"/>
  <pageSetup fitToHeight="0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KJ8975</dc:creator>
  <cp:keywords/>
  <dc:description/>
  <cp:lastModifiedBy>Tracy</cp:lastModifiedBy>
  <cp:lastPrinted>2020-06-02T22:39:04Z</cp:lastPrinted>
  <dcterms:created xsi:type="dcterms:W3CDTF">2015-05-29T21:44:07Z</dcterms:created>
  <dcterms:modified xsi:type="dcterms:W3CDTF">2021-09-28T04:59:01Z</dcterms:modified>
  <cp:category/>
  <cp:version/>
  <cp:contentType/>
  <cp:contentStatus/>
</cp:coreProperties>
</file>