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70" windowHeight="72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0" i="1"/>
  <c r="C8"/>
  <c r="C13"/>
  <c r="C32"/>
  <c r="C31"/>
  <c r="C38"/>
  <c r="C30"/>
  <c r="C20"/>
  <c r="C40"/>
  <c r="H13"/>
  <c r="H20"/>
  <c r="H40"/>
  <c r="H38"/>
  <c r="G30"/>
  <c r="G35"/>
  <c r="G38"/>
  <c r="G13"/>
  <c r="G20"/>
  <c r="G40"/>
  <c r="E13"/>
  <c r="E20"/>
  <c r="E40"/>
  <c r="F32"/>
  <c r="F38"/>
  <c r="F30"/>
  <c r="E32"/>
  <c r="E31"/>
  <c r="E30"/>
  <c r="E38"/>
  <c r="F13"/>
  <c r="F20"/>
  <c r="F40"/>
  <c r="D30"/>
  <c r="D38"/>
  <c r="D35"/>
  <c r="D31"/>
  <c r="D32"/>
  <c r="D13"/>
  <c r="D20"/>
  <c r="D40"/>
  <c r="D10"/>
  <c r="D8"/>
</calcChain>
</file>

<file path=xl/sharedStrings.xml><?xml version="1.0" encoding="utf-8"?>
<sst xmlns="http://schemas.openxmlformats.org/spreadsheetml/2006/main" count="36" uniqueCount="36">
  <si>
    <t>HEBER CITY CORPORATION</t>
  </si>
  <si>
    <t>Revenues</t>
  </si>
  <si>
    <t>Airport Business Lease</t>
  </si>
  <si>
    <t xml:space="preserve">Aviation Fuel </t>
  </si>
  <si>
    <t>Landing Fees</t>
  </si>
  <si>
    <t>Interest Income</t>
  </si>
  <si>
    <t>Airport Hangar Ground Lease</t>
  </si>
  <si>
    <t>Hangar Lease (City Owned)</t>
  </si>
  <si>
    <t>Federal Grants</t>
  </si>
  <si>
    <t>State Grants</t>
  </si>
  <si>
    <t>Hangar Transfer Fees</t>
  </si>
  <si>
    <t xml:space="preserve">     Total Revenues</t>
  </si>
  <si>
    <t>Expenses</t>
  </si>
  <si>
    <t>Salaries &amp; Wages</t>
  </si>
  <si>
    <t>Benefits</t>
  </si>
  <si>
    <t>Utilities</t>
  </si>
  <si>
    <t>Telephone</t>
  </si>
  <si>
    <t>Professional Services</t>
  </si>
  <si>
    <t>Special Supplies</t>
  </si>
  <si>
    <t>Insurance</t>
  </si>
  <si>
    <t>Depreciation</t>
  </si>
  <si>
    <t>Buildings &amp; Improvements</t>
  </si>
  <si>
    <t>Office Supplies</t>
  </si>
  <si>
    <t>Interest Expense</t>
  </si>
  <si>
    <t>Net Income</t>
  </si>
  <si>
    <t>Airport Hangar Sales</t>
  </si>
  <si>
    <t>Equipment</t>
  </si>
  <si>
    <t>Travel</t>
  </si>
  <si>
    <t>06/30/2012</t>
  </si>
  <si>
    <t>Cost of Sales/Inventory Writedown</t>
  </si>
  <si>
    <t>Misc. Income (FBO Lease Extension)</t>
  </si>
  <si>
    <t>* Does not include a $225,000 tranfer from the General Fund for future grant matches in June 2013.</t>
  </si>
  <si>
    <t>6 Months Ended</t>
  </si>
  <si>
    <t>SUMMARY OF AIRPORT REVENUES AND EXPENSES</t>
  </si>
  <si>
    <t>06/30/2011</t>
  </si>
  <si>
    <t>Misc Income Other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</si>
</sst>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0" applyFont="1"/>
    <xf numFmtId="15" fontId="0" fillId="0" borderId="0" xfId="0" applyNumberFormat="1" applyAlignment="1">
      <alignment horizontal="left"/>
    </xf>
    <xf numFmtId="164" fontId="0" fillId="0" borderId="2" xfId="1" applyNumberFormat="1" applyFont="1" applyBorder="1"/>
    <xf numFmtId="0" fontId="0" fillId="0" borderId="0" xfId="0" applyBorder="1"/>
    <xf numFmtId="164" fontId="0" fillId="0" borderId="1" xfId="1" applyNumberFormat="1" applyFont="1" applyFill="1" applyBorder="1"/>
    <xf numFmtId="0" fontId="3" fillId="0" borderId="3" xfId="0" quotePrefix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topLeftCell="A28" workbookViewId="0">
      <selection activeCell="K22" sqref="K22"/>
    </sheetView>
  </sheetViews>
  <sheetFormatPr defaultRowHeight="15"/>
  <cols>
    <col min="1" max="1" width="26.85546875" bestFit="1" customWidth="1"/>
    <col min="3" max="4" width="14.7109375" bestFit="1" customWidth="1"/>
    <col min="5" max="8" width="14.7109375" customWidth="1"/>
  </cols>
  <sheetData>
    <row r="1" spans="1:8">
      <c r="A1" t="s">
        <v>0</v>
      </c>
    </row>
    <row r="2" spans="1:8">
      <c r="A2" t="s">
        <v>33</v>
      </c>
    </row>
    <row r="3" spans="1:8">
      <c r="A3" s="4">
        <v>42425</v>
      </c>
    </row>
    <row r="4" spans="1:8">
      <c r="H4" s="10" t="s">
        <v>32</v>
      </c>
    </row>
    <row r="5" spans="1:8" ht="15.75" thickBot="1">
      <c r="C5" s="8" t="s">
        <v>34</v>
      </c>
      <c r="D5" s="8" t="s">
        <v>28</v>
      </c>
      <c r="E5" s="9">
        <v>41455</v>
      </c>
      <c r="F5" s="9">
        <v>41820</v>
      </c>
      <c r="G5" s="9">
        <v>42185</v>
      </c>
      <c r="H5" s="9">
        <v>42369</v>
      </c>
    </row>
    <row r="6" spans="1:8">
      <c r="A6" s="3" t="s">
        <v>1</v>
      </c>
    </row>
    <row r="8" spans="1:8">
      <c r="A8" t="s">
        <v>2</v>
      </c>
      <c r="C8" s="1">
        <f>166.67+4813</f>
        <v>4979.67</v>
      </c>
      <c r="D8" s="1">
        <f>3361.08+2153.77</f>
        <v>5514.85</v>
      </c>
      <c r="E8" s="1">
        <v>6957</v>
      </c>
      <c r="F8" s="1">
        <v>6422</v>
      </c>
      <c r="G8" s="1">
        <v>5851</v>
      </c>
      <c r="H8" s="1">
        <v>0</v>
      </c>
    </row>
    <row r="9" spans="1:8">
      <c r="A9" t="s">
        <v>25</v>
      </c>
      <c r="C9" s="1">
        <v>0</v>
      </c>
      <c r="D9" s="1">
        <v>0</v>
      </c>
      <c r="E9" s="1">
        <v>496000</v>
      </c>
      <c r="F9" s="1">
        <v>535600</v>
      </c>
      <c r="G9" s="1">
        <v>46707.26</v>
      </c>
      <c r="H9" s="1">
        <v>0</v>
      </c>
    </row>
    <row r="10" spans="1:8">
      <c r="A10" t="s">
        <v>6</v>
      </c>
      <c r="C10" s="1">
        <f>60439.49+4777.89</f>
        <v>65217.38</v>
      </c>
      <c r="D10" s="1">
        <f>60523.14-2153.77</f>
        <v>58369.37</v>
      </c>
      <c r="E10" s="1">
        <v>73354.58</v>
      </c>
      <c r="F10" s="1">
        <v>67551.759999999995</v>
      </c>
      <c r="G10" s="1">
        <v>81395.13</v>
      </c>
      <c r="H10" s="1">
        <v>296.42</v>
      </c>
    </row>
    <row r="11" spans="1:8">
      <c r="A11" t="s">
        <v>3</v>
      </c>
      <c r="C11" s="1">
        <v>10616.32</v>
      </c>
      <c r="D11" s="1">
        <v>14623.16</v>
      </c>
      <c r="E11" s="1">
        <v>25281.29</v>
      </c>
      <c r="F11" s="1">
        <v>24866.39</v>
      </c>
      <c r="G11" s="1">
        <v>24199.26</v>
      </c>
      <c r="H11" s="1">
        <v>10595.63</v>
      </c>
    </row>
    <row r="12" spans="1:8">
      <c r="A12" t="s">
        <v>4</v>
      </c>
      <c r="C12" s="1">
        <v>0</v>
      </c>
      <c r="D12" s="1">
        <v>3176.15</v>
      </c>
      <c r="E12" s="1">
        <v>31531.32</v>
      </c>
      <c r="F12" s="1">
        <v>31763.19</v>
      </c>
      <c r="G12" s="1">
        <v>35740.36</v>
      </c>
      <c r="H12" s="1">
        <v>14596.59</v>
      </c>
    </row>
    <row r="13" spans="1:8">
      <c r="A13" t="s">
        <v>5</v>
      </c>
      <c r="C13" s="1">
        <f>219.39+83.91</f>
        <v>303.29999999999995</v>
      </c>
      <c r="D13" s="1">
        <f>270.92-116.01</f>
        <v>154.91000000000003</v>
      </c>
      <c r="E13" s="1">
        <f>851.26+1047.69</f>
        <v>1898.95</v>
      </c>
      <c r="F13" s="1">
        <f>1672.12+949.33</f>
        <v>2621.45</v>
      </c>
      <c r="G13" s="1">
        <f>2413.51+1213.15</f>
        <v>3626.6600000000003</v>
      </c>
      <c r="H13" s="1">
        <f>742.5+817.65</f>
        <v>1560.15</v>
      </c>
    </row>
    <row r="14" spans="1:8">
      <c r="A14" t="s">
        <v>7</v>
      </c>
      <c r="C14" s="1">
        <v>21662.43</v>
      </c>
      <c r="D14" s="1">
        <v>37472.58</v>
      </c>
      <c r="E14" s="1">
        <v>40300</v>
      </c>
      <c r="F14" s="1">
        <v>7226.22</v>
      </c>
      <c r="G14" s="1">
        <v>0</v>
      </c>
      <c r="H14" s="1">
        <v>0</v>
      </c>
    </row>
    <row r="15" spans="1:8">
      <c r="A15" t="s">
        <v>8</v>
      </c>
      <c r="C15" s="1">
        <v>207720.12</v>
      </c>
      <c r="D15" s="1">
        <v>342646.88</v>
      </c>
      <c r="E15" s="1">
        <v>123430</v>
      </c>
      <c r="F15" s="1">
        <v>231295.31</v>
      </c>
      <c r="G15" s="1">
        <v>2904124</v>
      </c>
      <c r="H15" s="1">
        <v>0</v>
      </c>
    </row>
    <row r="16" spans="1:8">
      <c r="A16" t="s">
        <v>9</v>
      </c>
      <c r="C16" s="1">
        <v>2195.14</v>
      </c>
      <c r="D16" s="1">
        <v>37806.480000000003</v>
      </c>
      <c r="E16" s="1">
        <v>67769</v>
      </c>
      <c r="F16" s="1">
        <v>10406.780000000001</v>
      </c>
      <c r="G16" s="1">
        <v>150077</v>
      </c>
      <c r="H16" s="1">
        <v>0</v>
      </c>
    </row>
    <row r="17" spans="1:8">
      <c r="A17" t="s">
        <v>30</v>
      </c>
      <c r="C17" s="1">
        <v>0</v>
      </c>
      <c r="D17" s="1">
        <v>0</v>
      </c>
      <c r="E17" s="1">
        <v>0</v>
      </c>
      <c r="F17" s="1">
        <v>0</v>
      </c>
      <c r="G17" s="1">
        <v>200000</v>
      </c>
    </row>
    <row r="18" spans="1:8">
      <c r="A18" t="s">
        <v>35</v>
      </c>
      <c r="C18" s="1">
        <v>7561.57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>
      <c r="A19" t="s">
        <v>10</v>
      </c>
      <c r="C19" s="2">
        <v>0</v>
      </c>
      <c r="D19" s="2">
        <v>1146.25</v>
      </c>
      <c r="E19" s="2">
        <v>4510</v>
      </c>
      <c r="F19" s="2">
        <v>0</v>
      </c>
      <c r="G19" s="7">
        <v>1956</v>
      </c>
      <c r="H19" s="2">
        <v>1851.83</v>
      </c>
    </row>
    <row r="20" spans="1:8">
      <c r="A20" t="s">
        <v>11</v>
      </c>
      <c r="C20" s="1">
        <f t="shared" ref="C20:H20" si="0">SUM(C8:C19)</f>
        <v>320255.93</v>
      </c>
      <c r="D20" s="1">
        <f t="shared" si="0"/>
        <v>500910.63</v>
      </c>
      <c r="E20" s="1">
        <f t="shared" si="0"/>
        <v>871032.1399999999</v>
      </c>
      <c r="F20" s="1">
        <f t="shared" si="0"/>
        <v>917753.09999999986</v>
      </c>
      <c r="G20" s="1">
        <f t="shared" si="0"/>
        <v>3453676.67</v>
      </c>
      <c r="H20" s="1">
        <f t="shared" si="0"/>
        <v>28900.620000000003</v>
      </c>
    </row>
    <row r="21" spans="1:8">
      <c r="C21" s="1"/>
      <c r="D21" s="1"/>
      <c r="E21" s="1"/>
      <c r="F21" s="1"/>
      <c r="G21" s="1"/>
      <c r="H21" s="1"/>
    </row>
    <row r="22" spans="1:8">
      <c r="A22" s="3" t="s">
        <v>12</v>
      </c>
      <c r="C22" s="1"/>
      <c r="D22" s="1"/>
      <c r="E22" s="1"/>
      <c r="F22" s="1"/>
      <c r="G22" s="1"/>
      <c r="H22" s="1"/>
    </row>
    <row r="23" spans="1:8">
      <c r="C23" s="1"/>
      <c r="D23" s="1"/>
      <c r="E23" s="1"/>
      <c r="F23" s="1"/>
      <c r="G23" s="1"/>
      <c r="H23" s="1"/>
    </row>
    <row r="24" spans="1:8">
      <c r="A24" t="s">
        <v>13</v>
      </c>
      <c r="C24" s="1">
        <v>28671.02</v>
      </c>
      <c r="D24" s="1">
        <v>25694.7</v>
      </c>
      <c r="E24" s="1">
        <v>27549.439999999999</v>
      </c>
      <c r="F24" s="1">
        <v>28817.919999999998</v>
      </c>
      <c r="G24" s="1">
        <v>30947.42</v>
      </c>
      <c r="H24" s="1">
        <v>14765.13</v>
      </c>
    </row>
    <row r="25" spans="1:8">
      <c r="A25" t="s">
        <v>14</v>
      </c>
      <c r="C25" s="1">
        <v>12809.21</v>
      </c>
      <c r="D25" s="1">
        <v>12540.09</v>
      </c>
      <c r="E25" s="1">
        <v>9132.77</v>
      </c>
      <c r="F25" s="1">
        <v>10039.36</v>
      </c>
      <c r="G25" s="1">
        <v>12228.22</v>
      </c>
      <c r="H25" s="1">
        <v>5503.03</v>
      </c>
    </row>
    <row r="26" spans="1:8">
      <c r="A26" t="s">
        <v>27</v>
      </c>
      <c r="C26" s="1">
        <v>0</v>
      </c>
      <c r="D26" s="1">
        <v>0</v>
      </c>
      <c r="E26" s="1">
        <v>507.29</v>
      </c>
      <c r="F26" s="1">
        <v>657.22</v>
      </c>
      <c r="G26" s="1">
        <v>951.28</v>
      </c>
      <c r="H26" s="1">
        <v>354.77</v>
      </c>
    </row>
    <row r="27" spans="1:8">
      <c r="A27" t="s">
        <v>15</v>
      </c>
      <c r="C27" s="1">
        <v>3005.3</v>
      </c>
      <c r="D27" s="1">
        <v>5291.98</v>
      </c>
      <c r="E27" s="1">
        <v>4922.6499999999996</v>
      </c>
      <c r="F27" s="1">
        <v>4786.13</v>
      </c>
      <c r="G27" s="1">
        <v>3993.3</v>
      </c>
      <c r="H27" s="1">
        <v>1734.33</v>
      </c>
    </row>
    <row r="28" spans="1:8">
      <c r="A28" t="s">
        <v>22</v>
      </c>
      <c r="C28" s="1">
        <v>0</v>
      </c>
      <c r="D28" s="1">
        <v>2.11</v>
      </c>
      <c r="E28" s="1">
        <v>814.29</v>
      </c>
      <c r="F28" s="1">
        <v>269.77</v>
      </c>
      <c r="G28" s="1">
        <v>196.47</v>
      </c>
      <c r="H28" s="1">
        <v>45.78</v>
      </c>
    </row>
    <row r="29" spans="1:8">
      <c r="A29" t="s">
        <v>16</v>
      </c>
      <c r="C29" s="1">
        <v>650.48</v>
      </c>
      <c r="D29" s="1">
        <v>1423.61</v>
      </c>
      <c r="E29" s="1">
        <v>1875.23</v>
      </c>
      <c r="F29" s="1">
        <v>1242.79</v>
      </c>
      <c r="G29" s="1">
        <v>774.36</v>
      </c>
      <c r="H29" s="1">
        <v>413.38</v>
      </c>
    </row>
    <row r="30" spans="1:8">
      <c r="A30" t="s">
        <v>17</v>
      </c>
      <c r="C30" s="1">
        <f>1065+136836.99</f>
        <v>137901.99</v>
      </c>
      <c r="D30" s="1">
        <f>5426.92+269622.01</f>
        <v>275048.93</v>
      </c>
      <c r="E30" s="1">
        <f>130779+49.68+4877</f>
        <v>135705.68</v>
      </c>
      <c r="F30" s="1">
        <f>251920+16471.63</f>
        <v>268391.63</v>
      </c>
      <c r="G30" s="1">
        <f>173229+9151.98</f>
        <v>182380.98</v>
      </c>
      <c r="H30" s="1">
        <v>5330.38</v>
      </c>
    </row>
    <row r="31" spans="1:8">
      <c r="A31" t="s">
        <v>18</v>
      </c>
      <c r="C31" s="1">
        <f>11439.24+1082.24</f>
        <v>12521.48</v>
      </c>
      <c r="D31" s="1">
        <f>8484.56+11.94</f>
        <v>8496.5</v>
      </c>
      <c r="E31" s="1">
        <f>74999+9946.87</f>
        <v>84945.87</v>
      </c>
      <c r="F31" s="1">
        <v>6083</v>
      </c>
      <c r="G31" s="1">
        <v>5273.8</v>
      </c>
      <c r="H31" s="1">
        <v>1355.84</v>
      </c>
    </row>
    <row r="32" spans="1:8">
      <c r="A32" t="s">
        <v>19</v>
      </c>
      <c r="C32" s="1">
        <f>4249.17+591</f>
        <v>4840.17</v>
      </c>
      <c r="D32" s="1">
        <f>3780.08+591</f>
        <v>4371.08</v>
      </c>
      <c r="E32" s="1">
        <f>473.55+3806.88</f>
        <v>4280.43</v>
      </c>
      <c r="F32" s="1">
        <f>560+3562.14</f>
        <v>4122.1399999999994</v>
      </c>
      <c r="G32" s="1">
        <v>4063.15</v>
      </c>
      <c r="H32" s="1">
        <v>3839.01</v>
      </c>
    </row>
    <row r="33" spans="1:8">
      <c r="A33" t="s">
        <v>29</v>
      </c>
      <c r="C33" s="1">
        <v>0</v>
      </c>
      <c r="D33" s="1">
        <v>13360</v>
      </c>
      <c r="E33" s="1">
        <v>424000</v>
      </c>
      <c r="F33" s="1">
        <v>450000</v>
      </c>
      <c r="G33" s="1">
        <v>27977.13</v>
      </c>
      <c r="H33" s="1">
        <v>0</v>
      </c>
    </row>
    <row r="34" spans="1:8">
      <c r="A34" t="s">
        <v>20</v>
      </c>
      <c r="C34" s="1">
        <v>11819.32</v>
      </c>
      <c r="D34" s="1">
        <v>11819.32</v>
      </c>
      <c r="E34" s="1">
        <v>11819.16</v>
      </c>
      <c r="F34" s="1">
        <v>11819.16</v>
      </c>
      <c r="G34" s="1">
        <v>11819.16</v>
      </c>
      <c r="H34" s="1">
        <v>5909.58</v>
      </c>
    </row>
    <row r="35" spans="1:8">
      <c r="A35" t="s">
        <v>21</v>
      </c>
      <c r="C35" s="1">
        <v>74027</v>
      </c>
      <c r="D35" s="1">
        <f>131034.16+470</f>
        <v>131504.16</v>
      </c>
      <c r="E35" s="1">
        <v>25.7</v>
      </c>
      <c r="F35" s="1">
        <v>600</v>
      </c>
      <c r="G35" s="1">
        <f>3229975+4500</f>
        <v>3234475</v>
      </c>
      <c r="H35" s="1">
        <v>0</v>
      </c>
    </row>
    <row r="36" spans="1:8">
      <c r="A36" t="s">
        <v>26</v>
      </c>
      <c r="C36" s="1">
        <v>275.86</v>
      </c>
      <c r="D36" s="1">
        <v>0</v>
      </c>
      <c r="E36" s="1">
        <v>5876.67</v>
      </c>
      <c r="F36" s="1">
        <v>6370.61</v>
      </c>
      <c r="G36" s="1">
        <v>4130.28</v>
      </c>
      <c r="H36" s="1">
        <v>2643.84</v>
      </c>
    </row>
    <row r="37" spans="1:8">
      <c r="A37" t="s">
        <v>23</v>
      </c>
      <c r="C37" s="2">
        <v>5379.83</v>
      </c>
      <c r="D37" s="2">
        <v>7772.1</v>
      </c>
      <c r="E37" s="2">
        <v>4212.22</v>
      </c>
      <c r="F37" s="2">
        <v>0</v>
      </c>
      <c r="G37" s="2">
        <v>0</v>
      </c>
      <c r="H37" s="2">
        <v>0</v>
      </c>
    </row>
    <row r="38" spans="1:8">
      <c r="C38" s="1">
        <f t="shared" ref="C38:H38" si="1">SUM(C24:C37)</f>
        <v>291901.66000000003</v>
      </c>
      <c r="D38" s="1">
        <f t="shared" si="1"/>
        <v>497324.57999999996</v>
      </c>
      <c r="E38" s="1">
        <f t="shared" si="1"/>
        <v>715667.39999999991</v>
      </c>
      <c r="F38" s="1">
        <f t="shared" si="1"/>
        <v>793199.73</v>
      </c>
      <c r="G38" s="1">
        <f t="shared" si="1"/>
        <v>3519210.55</v>
      </c>
      <c r="H38" s="1">
        <f t="shared" si="1"/>
        <v>41895.070000000007</v>
      </c>
    </row>
    <row r="39" spans="1:8">
      <c r="C39" s="1"/>
      <c r="D39" s="1"/>
      <c r="E39" s="1"/>
      <c r="F39" s="1"/>
      <c r="G39" s="1"/>
      <c r="H39" s="1"/>
    </row>
    <row r="40" spans="1:8" ht="15.75" thickBot="1">
      <c r="A40" t="s">
        <v>24</v>
      </c>
      <c r="C40" s="5">
        <f t="shared" ref="C40:H40" si="2">+C20-C38</f>
        <v>28354.26999999996</v>
      </c>
      <c r="D40" s="5">
        <f t="shared" si="2"/>
        <v>3586.0500000000466</v>
      </c>
      <c r="E40" s="5">
        <f t="shared" si="2"/>
        <v>155364.74</v>
      </c>
      <c r="F40" s="5">
        <f t="shared" si="2"/>
        <v>124553.36999999988</v>
      </c>
      <c r="G40" s="5">
        <f t="shared" si="2"/>
        <v>-65533.879999999888</v>
      </c>
      <c r="H40" s="5">
        <f t="shared" si="2"/>
        <v>-12994.450000000004</v>
      </c>
    </row>
    <row r="41" spans="1:8" ht="15.75" thickTop="1"/>
    <row r="42" spans="1:8">
      <c r="A42" t="s">
        <v>31</v>
      </c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</sheetData>
  <phoneticPr fontId="0" type="noConversion"/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Anderson</dc:creator>
  <cp:lastModifiedBy>Tracy</cp:lastModifiedBy>
  <cp:lastPrinted>2016-01-13T22:10:22Z</cp:lastPrinted>
  <dcterms:created xsi:type="dcterms:W3CDTF">2012-12-12T22:21:15Z</dcterms:created>
  <dcterms:modified xsi:type="dcterms:W3CDTF">2016-04-13T21:44:49Z</dcterms:modified>
</cp:coreProperties>
</file>