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General" sheetId="1" r:id="rId1"/>
    <sheet name="Student Act" sheetId="2" r:id="rId2"/>
    <sheet name="Non K-12" sheetId="3" r:id="rId3"/>
    <sheet name="Debt Service" sheetId="4" r:id="rId4"/>
    <sheet name="Capital Projects" sheetId="5" r:id="rId5"/>
    <sheet name="Food Service" sheetId="6" r:id="rId6"/>
    <sheet name="Other Funds" sheetId="7" r:id="rId7"/>
    <sheet name="All Funds" sheetId="8" r:id="rId8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<sst xmlns="http://schemas.openxmlformats.org/spreadsheetml/2006/main" count="524" uniqueCount="211">
  <si>
    <t>WASATCH COUNTY SCHOOL DISTRICT</t>
  </si>
  <si>
    <t>2010 - 2014 Annual Financial Report Comparison</t>
  </si>
  <si>
    <t>FY2014 Budget</t>
  </si>
  <si>
    <t>GENERAL FUND</t>
  </si>
  <si>
    <t>REVENUES:</t>
  </si>
  <si>
    <t>Local Revenue:</t>
  </si>
  <si>
    <t>Tax Proceeds:</t>
  </si>
  <si>
    <t xml:space="preserve">  Basic Program</t>
  </si>
  <si>
    <t xml:space="preserve">  Voted/Board Leeway</t>
  </si>
  <si>
    <t xml:space="preserve">  Transportation Levy</t>
  </si>
  <si>
    <t xml:space="preserve">  Tort Liability Levy</t>
  </si>
  <si>
    <t xml:space="preserve">  10% of Basic - Operating</t>
  </si>
  <si>
    <t xml:space="preserve">    Total Tax Proceeds</t>
  </si>
  <si>
    <t>Fees/Other Local:</t>
  </si>
  <si>
    <t>Community School Tuition</t>
  </si>
  <si>
    <t>Transportation-Local Fees</t>
  </si>
  <si>
    <t>Interest Earnings</t>
  </si>
  <si>
    <t>Drivers Education Fees</t>
  </si>
  <si>
    <t>Safe Rural Schools</t>
  </si>
  <si>
    <t>Miscellaneous - Special Education</t>
  </si>
  <si>
    <t>Miscellaneous - General</t>
  </si>
  <si>
    <t xml:space="preserve">    Total Fees/Other</t>
  </si>
  <si>
    <t xml:space="preserve">    Total Local Revenue</t>
  </si>
  <si>
    <t>State Revenue:</t>
  </si>
  <si>
    <t>Reg School Program</t>
  </si>
  <si>
    <t>Professional Staff</t>
  </si>
  <si>
    <t>Administrative</t>
  </si>
  <si>
    <t>Foreign Exchange Students</t>
  </si>
  <si>
    <t>Local Replacement</t>
  </si>
  <si>
    <t>Special Ed-Regular Program</t>
  </si>
  <si>
    <t>Special Ed-Self Contained</t>
  </si>
  <si>
    <t>Special Ed-Severe Ext Yr</t>
  </si>
  <si>
    <t>Special Ed-State Program</t>
  </si>
  <si>
    <t>Special Ed-Extended Year Stipend</t>
  </si>
  <si>
    <t>Elementary Arts Grant</t>
  </si>
  <si>
    <t>ELL Famility Literacy Grant</t>
  </si>
  <si>
    <t>USTAR Grant</t>
  </si>
  <si>
    <t>CTE</t>
  </si>
  <si>
    <t>Class Size Reduction</t>
  </si>
  <si>
    <t>State Prof. Dev.</t>
  </si>
  <si>
    <t>Revenue-State</t>
  </si>
  <si>
    <t>Gifted/Talented</t>
  </si>
  <si>
    <t>State Star Grants</t>
  </si>
  <si>
    <t>Dual Immersion Program</t>
  </si>
  <si>
    <t>Drivers Education</t>
  </si>
  <si>
    <t>Concurrent Enrollment</t>
  </si>
  <si>
    <t>At-Risk Student Programs</t>
  </si>
  <si>
    <t>School Nurses</t>
  </si>
  <si>
    <t>Homeless &amp; Minority</t>
  </si>
  <si>
    <t>Accel Learning</t>
  </si>
  <si>
    <t>Student Success Block</t>
  </si>
  <si>
    <t>Flexible Allocation WPU Dist</t>
  </si>
  <si>
    <t>Enrollment Growth</t>
  </si>
  <si>
    <t>Teacher Supplies</t>
  </si>
  <si>
    <t>Legislative Staff Bonus Allotment</t>
  </si>
  <si>
    <t>Substance Abuse</t>
  </si>
  <si>
    <t>School Land Trust</t>
  </si>
  <si>
    <t>UPASS Inservice</t>
  </si>
  <si>
    <t>Reading Achievement</t>
  </si>
  <si>
    <t>Library Books/Supplies</t>
  </si>
  <si>
    <t>Extended Day Kindergarten</t>
  </si>
  <si>
    <t>Math/Science</t>
  </si>
  <si>
    <t xml:space="preserve">    Total State Revenue</t>
  </si>
  <si>
    <t>Federal Revenue:</t>
  </si>
  <si>
    <t>Federal Title I</t>
  </si>
  <si>
    <t>Federal Title II</t>
  </si>
  <si>
    <t>Federal Title IID</t>
  </si>
  <si>
    <t>Federal Title III</t>
  </si>
  <si>
    <t>Federal Title IV</t>
  </si>
  <si>
    <t>Federal IDEA</t>
  </si>
  <si>
    <t>ARRA - Edu Jobs</t>
  </si>
  <si>
    <t>Other Fed-State</t>
  </si>
  <si>
    <t>Federal Homeless</t>
  </si>
  <si>
    <t xml:space="preserve">    Total Federal Revenue</t>
  </si>
  <si>
    <t xml:space="preserve">    Total Revenue</t>
  </si>
  <si>
    <t>EXPENDITURES:</t>
  </si>
  <si>
    <t>Instructional:</t>
  </si>
  <si>
    <t>Salaries - Teachers</t>
  </si>
  <si>
    <t>Salaries - Substitute Teachers</t>
  </si>
  <si>
    <t>Salaries - Teachers Aides</t>
  </si>
  <si>
    <t>Salaries - All Other</t>
  </si>
  <si>
    <t xml:space="preserve">  Total Salaries</t>
  </si>
  <si>
    <t>Retirement Benefits</t>
  </si>
  <si>
    <t>Social Security Benefits</t>
  </si>
  <si>
    <t>Insurance Benefits</t>
  </si>
  <si>
    <t xml:space="preserve">  Total Benefits</t>
  </si>
  <si>
    <t>Contracted Services</t>
  </si>
  <si>
    <t>Other Purchased Services</t>
  </si>
  <si>
    <t>Tuition to Other Districts</t>
  </si>
  <si>
    <t>Supplies</t>
  </si>
  <si>
    <t>Textbooks</t>
  </si>
  <si>
    <t>Equipment</t>
  </si>
  <si>
    <t>Other</t>
  </si>
  <si>
    <t xml:space="preserve">    Total Instructional:</t>
  </si>
  <si>
    <t>Support Services - Students</t>
  </si>
  <si>
    <t>Salaries - Guidance Counselors</t>
  </si>
  <si>
    <t xml:space="preserve">    Total Support Services - Student:</t>
  </si>
  <si>
    <t>Support Services - Instructional</t>
  </si>
  <si>
    <t>Salaries - Media Centers</t>
  </si>
  <si>
    <t xml:space="preserve">    Total Support Services - Instructional:</t>
  </si>
  <si>
    <t>Support Services - District Administration</t>
  </si>
  <si>
    <t>Salaries - Administration</t>
  </si>
  <si>
    <t>Salaries - Secretarial</t>
  </si>
  <si>
    <t xml:space="preserve">    Total District Administration:</t>
  </si>
  <si>
    <t>Support Services - School Administration</t>
  </si>
  <si>
    <t xml:space="preserve">    Total School Administration:</t>
  </si>
  <si>
    <t>Support Services - Central</t>
  </si>
  <si>
    <t>Salaries - Central Services</t>
  </si>
  <si>
    <t xml:space="preserve">    Total Central Support Services</t>
  </si>
  <si>
    <t>Support Services - Facility Maintenance</t>
  </si>
  <si>
    <t>Salaries - Custodial/Maintenance</t>
  </si>
  <si>
    <t>Purchased Property Services</t>
  </si>
  <si>
    <t xml:space="preserve">    Total Support Services - Facilities</t>
  </si>
  <si>
    <t>Support Services - Transportation</t>
  </si>
  <si>
    <t xml:space="preserve">Salaries - Office </t>
  </si>
  <si>
    <t>Salaries - Bus Drivers</t>
  </si>
  <si>
    <t>Salaries - Mechanics</t>
  </si>
  <si>
    <t>Salaries - Activity Trip Driver</t>
  </si>
  <si>
    <t>Payments in Lieu of Transportation</t>
  </si>
  <si>
    <t>Property Insurance</t>
  </si>
  <si>
    <t>Motor Fuel</t>
  </si>
  <si>
    <t>Utilities</t>
  </si>
  <si>
    <t>Other Supplies</t>
  </si>
  <si>
    <t>School Buses</t>
  </si>
  <si>
    <t xml:space="preserve">    Total Support Services - Transportation</t>
  </si>
  <si>
    <t>Support Services - Other</t>
  </si>
  <si>
    <t>Salaries - Secretarial/Clerical</t>
  </si>
  <si>
    <t xml:space="preserve">    Total Support Services - Other</t>
  </si>
  <si>
    <t>Summary - General Fund</t>
  </si>
  <si>
    <t>Revenues by Source</t>
  </si>
  <si>
    <t xml:space="preserve">  Local</t>
  </si>
  <si>
    <t xml:space="preserve">  State</t>
  </si>
  <si>
    <t xml:space="preserve">  Federal</t>
  </si>
  <si>
    <t>Expenditures by Object</t>
  </si>
  <si>
    <t xml:space="preserve">  Salaries </t>
  </si>
  <si>
    <t xml:space="preserve">  Benefits</t>
  </si>
  <si>
    <t xml:space="preserve">  Contracted Services</t>
  </si>
  <si>
    <t xml:space="preserve">  Purchased Property Services</t>
  </si>
  <si>
    <t xml:space="preserve">  Other Purchased Services</t>
  </si>
  <si>
    <t xml:space="preserve">  Supplies</t>
  </si>
  <si>
    <t xml:space="preserve">  Equipment</t>
  </si>
  <si>
    <t xml:space="preserve">  Other</t>
  </si>
  <si>
    <t xml:space="preserve">    Total Expenditures</t>
  </si>
  <si>
    <t>Excess of Revenues over Expenditures</t>
  </si>
  <si>
    <t>Beginning Fund Balance</t>
  </si>
  <si>
    <t>Ending Fund Balance</t>
  </si>
  <si>
    <t>STUDENT ACTIVITY FUND</t>
  </si>
  <si>
    <t xml:space="preserve">  Earnings on Investments</t>
  </si>
  <si>
    <t xml:space="preserve">  Student Fees</t>
  </si>
  <si>
    <t xml:space="preserve">  School Vending</t>
  </si>
  <si>
    <t xml:space="preserve">  Community Services Activities</t>
  </si>
  <si>
    <t xml:space="preserve">    Total Revenue:</t>
  </si>
  <si>
    <t xml:space="preserve">    Total Expenditures:</t>
  </si>
  <si>
    <t>Other Financing Uses</t>
  </si>
  <si>
    <t>NON K-12 PROGRAMS FUND</t>
  </si>
  <si>
    <t xml:space="preserve">  Recreation Levy</t>
  </si>
  <si>
    <t xml:space="preserve">    Total Tax Proceeds:</t>
  </si>
  <si>
    <t xml:space="preserve">  Revenue - Pool Fees</t>
  </si>
  <si>
    <t xml:space="preserve">  Pre-school Tuition</t>
  </si>
  <si>
    <t xml:space="preserve">  Other Local</t>
  </si>
  <si>
    <t xml:space="preserve">  Pre-School</t>
  </si>
  <si>
    <t xml:space="preserve">  Adult Education</t>
  </si>
  <si>
    <t>Operation of Non-instructional Services</t>
  </si>
  <si>
    <t>Other Services:</t>
  </si>
  <si>
    <t>Salaries</t>
  </si>
  <si>
    <t xml:space="preserve">    Total Other Services</t>
  </si>
  <si>
    <t>Community Services:</t>
  </si>
  <si>
    <t xml:space="preserve">    Total Community Services</t>
  </si>
  <si>
    <t>Summary - Non K-12 Programs</t>
  </si>
  <si>
    <t>DEBT SERVICE FUND</t>
  </si>
  <si>
    <t xml:space="preserve">  Debt Service Levy</t>
  </si>
  <si>
    <t xml:space="preserve">  Interest</t>
  </si>
  <si>
    <t xml:space="preserve">  Redemption of Principal</t>
  </si>
  <si>
    <t xml:space="preserve">  Miscellaneous Expenditures</t>
  </si>
  <si>
    <t>CAPITAL PROJECTS FUND</t>
  </si>
  <si>
    <t xml:space="preserve">  Voted Capital Levy</t>
  </si>
  <si>
    <t xml:space="preserve">  10% of Basic - Capital</t>
  </si>
  <si>
    <t xml:space="preserve">  Capital Outlay Foundation</t>
  </si>
  <si>
    <t>Operation and Maintenance of Facilities</t>
  </si>
  <si>
    <t xml:space="preserve">    Total Operation &amp; Maintenance</t>
  </si>
  <si>
    <t>Building Acquisition and Construction</t>
  </si>
  <si>
    <t>Land and Improvements</t>
  </si>
  <si>
    <t>Buildings</t>
  </si>
  <si>
    <t xml:space="preserve">    Total Building Acquisition/Construction</t>
  </si>
  <si>
    <t>Summary - Capital Projects Fund</t>
  </si>
  <si>
    <t>FOOD SERVICE FUND</t>
  </si>
  <si>
    <t xml:space="preserve">  Sales to Students</t>
  </si>
  <si>
    <t xml:space="preserve">  School Lunch</t>
  </si>
  <si>
    <t xml:space="preserve">  Lunch Reimbursements</t>
  </si>
  <si>
    <t xml:space="preserve">  Donated Commodities</t>
  </si>
  <si>
    <t>Food Services</t>
  </si>
  <si>
    <t>Non-Food Supplies</t>
  </si>
  <si>
    <t>Food</t>
  </si>
  <si>
    <t>Property</t>
  </si>
  <si>
    <t xml:space="preserve">    Total Food Services Expenditures</t>
  </si>
  <si>
    <t>Other Financing Sources (Uses)</t>
  </si>
  <si>
    <t>OTHER GOVERNMENTAL/ENTERPRISE FUNDS</t>
  </si>
  <si>
    <t xml:space="preserve">  Contributions/Donations</t>
  </si>
  <si>
    <t>SUMMARY - ALL FUNDS</t>
  </si>
  <si>
    <t xml:space="preserve">  Total Local</t>
  </si>
  <si>
    <t xml:space="preserve">  Total State</t>
  </si>
  <si>
    <t xml:space="preserve">  Total Federal</t>
  </si>
  <si>
    <t xml:space="preserve">  Salaries</t>
  </si>
  <si>
    <t xml:space="preserve">  Employee Benefits</t>
  </si>
  <si>
    <t xml:space="preserve">  Property</t>
  </si>
  <si>
    <t>FY10 Actual</t>
  </si>
  <si>
    <t>FY11 Actual</t>
  </si>
  <si>
    <t>FY12 Actual</t>
  </si>
  <si>
    <t>FY13 Amended</t>
  </si>
  <si>
    <t>Budget</t>
  </si>
  <si>
    <t>FY14 Budget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</si>
</sst>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MS"/>
      <family val="0"/>
    </font>
    <font>
      <b/>
      <sz val="18"/>
      <name val="TMS"/>
      <family val="0"/>
    </font>
    <font>
      <b/>
      <sz val="14"/>
      <name val="T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52.77734375" style="0" bestFit="1" customWidth="1"/>
    <col min="2" max="4" width="14.99609375" style="0" bestFit="1" customWidth="1"/>
    <col min="5" max="5" width="16.6640625" style="0" bestFit="1" customWidth="1"/>
    <col min="6" max="6" width="14.99609375" style="0" bestFit="1" customWidth="1"/>
  </cols>
  <sheetData>
    <row r="1" spans="1:6" ht="23.25">
      <c r="A1" s="2" t="s">
        <v>0</v>
      </c>
      <c r="B1" s="1"/>
      <c r="C1" s="1"/>
      <c r="D1" s="1"/>
      <c r="E1" s="1"/>
      <c r="F1" s="1"/>
    </row>
    <row r="2" spans="1:6" ht="18">
      <c r="A2" s="3" t="s">
        <v>1</v>
      </c>
      <c r="B2" s="1"/>
      <c r="C2" s="1"/>
      <c r="D2" s="1"/>
      <c r="E2" s="1"/>
      <c r="F2" s="1"/>
    </row>
    <row r="3" spans="1:6" ht="18">
      <c r="A3" s="3" t="s">
        <v>2</v>
      </c>
      <c r="B3" s="1"/>
      <c r="C3" s="1"/>
      <c r="D3" s="1"/>
      <c r="E3" s="1"/>
      <c r="F3" s="1"/>
    </row>
    <row r="4" spans="1:6" ht="18">
      <c r="A4" s="1"/>
      <c r="B4" s="4" t="s">
        <v>205</v>
      </c>
      <c r="C4" s="4" t="s">
        <v>206</v>
      </c>
      <c r="D4" s="4" t="s">
        <v>207</v>
      </c>
      <c r="E4" s="4" t="s">
        <v>208</v>
      </c>
      <c r="F4" s="4" t="s">
        <v>210</v>
      </c>
    </row>
    <row r="5" spans="1:6" ht="18">
      <c r="A5" s="4" t="s">
        <v>3</v>
      </c>
      <c r="B5" s="4"/>
      <c r="C5" s="4"/>
      <c r="D5" s="4"/>
      <c r="E5" s="4" t="s">
        <v>209</v>
      </c>
      <c r="F5" s="4"/>
    </row>
    <row r="6" spans="1:6" ht="18">
      <c r="A6" s="3" t="s">
        <v>4</v>
      </c>
      <c r="B6" s="1"/>
      <c r="C6" s="1"/>
      <c r="D6" s="1"/>
      <c r="E6" s="1"/>
      <c r="F6" s="1"/>
    </row>
    <row r="7" spans="1:6" ht="18">
      <c r="A7" s="3" t="s">
        <v>5</v>
      </c>
      <c r="B7" s="1"/>
      <c r="C7" s="1"/>
      <c r="D7" s="1"/>
      <c r="E7" s="1"/>
      <c r="F7" s="1"/>
    </row>
    <row r="8" spans="1:6" ht="18">
      <c r="A8" s="1" t="s">
        <v>6</v>
      </c>
      <c r="B8" s="1"/>
      <c r="C8" s="1"/>
      <c r="D8" s="1"/>
      <c r="E8" s="1"/>
      <c r="F8" s="1"/>
    </row>
    <row r="9" spans="1:6" ht="18">
      <c r="A9" s="5" t="s">
        <v>7</v>
      </c>
      <c r="B9" s="1">
        <v>6407844.52</v>
      </c>
      <c r="C9" s="1">
        <v>6439769.16</v>
      </c>
      <c r="D9" s="1">
        <v>6297608.82</v>
      </c>
      <c r="E9" s="1">
        <v>6177498.099927542</v>
      </c>
      <c r="F9" s="1">
        <v>5914931</v>
      </c>
    </row>
    <row r="10" spans="1:6" ht="18">
      <c r="A10" s="5" t="s">
        <v>8</v>
      </c>
      <c r="B10" s="1">
        <v>6465975</v>
      </c>
      <c r="C10" s="1">
        <v>6995445</v>
      </c>
      <c r="D10" s="1">
        <v>7322803</v>
      </c>
      <c r="E10" s="1">
        <v>10417554.1203866</v>
      </c>
      <c r="F10" s="1">
        <v>10938432</v>
      </c>
    </row>
    <row r="11" spans="1:6" ht="18">
      <c r="A11" s="5" t="s">
        <v>9</v>
      </c>
      <c r="B11" s="1">
        <v>1059776</v>
      </c>
      <c r="C11" s="1">
        <v>1167342</v>
      </c>
      <c r="D11" s="1">
        <v>1223106</v>
      </c>
      <c r="E11" s="1"/>
      <c r="F11" s="1"/>
    </row>
    <row r="12" spans="1:6" ht="18">
      <c r="A12" s="5" t="s">
        <v>10</v>
      </c>
      <c r="B12" s="1">
        <v>67074</v>
      </c>
      <c r="C12" s="1">
        <v>73229</v>
      </c>
      <c r="D12" s="1">
        <v>75207</v>
      </c>
      <c r="E12" s="1"/>
      <c r="F12" s="1"/>
    </row>
    <row r="13" spans="1:6" ht="18">
      <c r="A13" s="5" t="s">
        <v>11</v>
      </c>
      <c r="B13" s="1">
        <v>0</v>
      </c>
      <c r="C13" s="1">
        <v>1688554</v>
      </c>
      <c r="D13" s="1">
        <v>1769347</v>
      </c>
      <c r="E13" s="1"/>
      <c r="F13" s="1"/>
    </row>
    <row r="14" spans="1:6" ht="18">
      <c r="A14" s="5" t="s">
        <v>12</v>
      </c>
      <c r="B14" s="1">
        <f>SUM(B9:B13)</f>
        <v>14000669.52</v>
      </c>
      <c r="C14" s="1">
        <f>SUM(C9:C13)</f>
        <v>16364339.16</v>
      </c>
      <c r="D14" s="1">
        <f>SUM(D9:D13)</f>
        <v>16688071.82</v>
      </c>
      <c r="E14" s="1">
        <f>SUM(E9:E13)</f>
        <v>16595052.220314141</v>
      </c>
      <c r="F14" s="1">
        <f>SUM(F9:F13)</f>
        <v>16853363</v>
      </c>
    </row>
    <row r="15" spans="1:6" ht="18">
      <c r="A15" s="5"/>
      <c r="B15" s="1"/>
      <c r="C15" s="1"/>
      <c r="D15" s="1"/>
      <c r="E15" s="1"/>
      <c r="F15" s="1"/>
    </row>
    <row r="16" spans="1:6" ht="18">
      <c r="A16" s="5" t="s">
        <v>13</v>
      </c>
      <c r="B16" s="1"/>
      <c r="C16" s="1"/>
      <c r="D16" s="1"/>
      <c r="E16" s="1"/>
      <c r="F16" s="1"/>
    </row>
    <row r="17" spans="1:6" ht="18">
      <c r="A17" s="5" t="s">
        <v>14</v>
      </c>
      <c r="B17" s="1">
        <v>3250</v>
      </c>
      <c r="C17" s="1">
        <v>5950</v>
      </c>
      <c r="D17" s="1">
        <v>3980</v>
      </c>
      <c r="E17" s="1">
        <v>4975</v>
      </c>
      <c r="F17" s="1">
        <v>5000</v>
      </c>
    </row>
    <row r="18" spans="1:6" ht="18">
      <c r="A18" s="5" t="s">
        <v>15</v>
      </c>
      <c r="B18" s="1">
        <v>37734.84</v>
      </c>
      <c r="C18" s="1">
        <v>36683.95</v>
      </c>
      <c r="D18" s="1">
        <v>44270.37</v>
      </c>
      <c r="E18" s="1">
        <v>51358.64745608907</v>
      </c>
      <c r="F18" s="1">
        <v>50750</v>
      </c>
    </row>
    <row r="19" spans="1:6" ht="18">
      <c r="A19" s="5" t="s">
        <v>16</v>
      </c>
      <c r="B19" s="1">
        <v>102815.03</v>
      </c>
      <c r="C19" s="1">
        <v>92493.69</v>
      </c>
      <c r="D19" s="1">
        <v>120675.95</v>
      </c>
      <c r="E19" s="1">
        <v>126327.63250578173</v>
      </c>
      <c r="F19" s="1">
        <v>137500</v>
      </c>
    </row>
    <row r="20" spans="1:6" ht="18">
      <c r="A20" s="5" t="s">
        <v>17</v>
      </c>
      <c r="B20" s="1">
        <v>28899</v>
      </c>
      <c r="C20" s="1">
        <v>29484</v>
      </c>
      <c r="D20" s="1">
        <v>30348</v>
      </c>
      <c r="E20" s="1">
        <v>36020</v>
      </c>
      <c r="F20" s="1">
        <v>34500</v>
      </c>
    </row>
    <row r="21" spans="1:6" ht="18">
      <c r="A21" s="5" t="s">
        <v>18</v>
      </c>
      <c r="B21" s="1">
        <v>0</v>
      </c>
      <c r="C21" s="1">
        <v>264032.05</v>
      </c>
      <c r="D21" s="1">
        <v>250444.94</v>
      </c>
      <c r="E21" s="1">
        <v>278206.7</v>
      </c>
      <c r="F21" s="1">
        <v>264296</v>
      </c>
    </row>
    <row r="22" spans="1:6" ht="18">
      <c r="A22" s="5" t="s">
        <v>19</v>
      </c>
      <c r="B22" s="1">
        <v>1165.5</v>
      </c>
      <c r="C22" s="1">
        <v>1250</v>
      </c>
      <c r="D22" s="1">
        <v>6828.77</v>
      </c>
      <c r="E22" s="1">
        <v>49456.68</v>
      </c>
      <c r="F22" s="1">
        <v>25000</v>
      </c>
    </row>
    <row r="23" spans="1:6" ht="18">
      <c r="A23" s="5" t="s">
        <v>20</v>
      </c>
      <c r="B23" s="1">
        <v>28230.33</v>
      </c>
      <c r="C23" s="1">
        <v>249415.1</v>
      </c>
      <c r="D23" s="1">
        <v>232511.72</v>
      </c>
      <c r="E23" s="1">
        <v>178044.72</v>
      </c>
      <c r="F23" s="1">
        <v>187250</v>
      </c>
    </row>
    <row r="24" spans="1:6" ht="18">
      <c r="A24" s="5" t="s">
        <v>21</v>
      </c>
      <c r="B24" s="1">
        <f>SUM(B17:B23)</f>
        <v>202094.7</v>
      </c>
      <c r="C24" s="1">
        <f>SUM(C17:C23)</f>
        <v>679308.79</v>
      </c>
      <c r="D24" s="1">
        <f>SUM(D17:D23)</f>
        <v>689059.75</v>
      </c>
      <c r="E24" s="1">
        <f>SUM(E17:E23)</f>
        <v>724389.3799618708</v>
      </c>
      <c r="F24" s="1">
        <f>SUM(F17:F23)</f>
        <v>704296</v>
      </c>
    </row>
    <row r="25" spans="1:6" ht="18">
      <c r="A25" s="3" t="s">
        <v>22</v>
      </c>
      <c r="B25" s="3">
        <f>B24+B14</f>
        <v>14202764.219999999</v>
      </c>
      <c r="C25" s="3">
        <f>C24+C14</f>
        <v>17043647.95</v>
      </c>
      <c r="D25" s="3">
        <f>D24+D14</f>
        <v>17377131.57</v>
      </c>
      <c r="E25" s="3">
        <f>E24+E14</f>
        <v>17319441.600276012</v>
      </c>
      <c r="F25" s="3">
        <f>F24+F14</f>
        <v>17557659</v>
      </c>
    </row>
    <row r="26" spans="1:6" ht="18">
      <c r="A26" s="5"/>
      <c r="B26" s="1"/>
      <c r="C26" s="1"/>
      <c r="D26" s="1"/>
      <c r="E26" s="1"/>
      <c r="F26" s="1"/>
    </row>
    <row r="27" spans="1:6" ht="18">
      <c r="A27" s="3" t="s">
        <v>23</v>
      </c>
      <c r="B27" s="1"/>
      <c r="C27" s="1"/>
      <c r="D27" s="1"/>
      <c r="E27" s="1"/>
      <c r="F27" s="1"/>
    </row>
    <row r="28" spans="1:6" ht="18">
      <c r="A28" s="5" t="s">
        <v>24</v>
      </c>
      <c r="B28" s="1">
        <v>5669758</v>
      </c>
      <c r="C28" s="1">
        <v>5905623</v>
      </c>
      <c r="D28" s="1">
        <v>7726468</v>
      </c>
      <c r="E28" s="1">
        <v>9025550</v>
      </c>
      <c r="F28" s="1">
        <v>10616289</v>
      </c>
    </row>
    <row r="29" spans="1:6" ht="18">
      <c r="A29" s="5" t="s">
        <v>25</v>
      </c>
      <c r="B29" s="1">
        <v>1103974</v>
      </c>
      <c r="C29" s="1">
        <v>1157313</v>
      </c>
      <c r="D29" s="1">
        <v>1323309</v>
      </c>
      <c r="E29" s="1">
        <v>1474984</v>
      </c>
      <c r="F29" s="1">
        <v>1603843</v>
      </c>
    </row>
    <row r="30" spans="1:6" ht="18">
      <c r="A30" s="5" t="s">
        <v>26</v>
      </c>
      <c r="B30" s="1">
        <v>154620</v>
      </c>
      <c r="C30" s="1">
        <v>0</v>
      </c>
      <c r="D30" s="1">
        <v>0</v>
      </c>
      <c r="E30" s="1">
        <v>0</v>
      </c>
      <c r="F30" s="1">
        <v>0</v>
      </c>
    </row>
    <row r="31" spans="1:6" ht="18">
      <c r="A31" s="5" t="s">
        <v>27</v>
      </c>
      <c r="B31" s="1">
        <v>0</v>
      </c>
      <c r="C31" s="1">
        <v>5154</v>
      </c>
      <c r="D31" s="1">
        <v>5632</v>
      </c>
      <c r="E31" s="1">
        <v>11368</v>
      </c>
      <c r="F31" s="1">
        <v>11596</v>
      </c>
    </row>
    <row r="32" spans="1:6" ht="18">
      <c r="A32" s="5" t="s">
        <v>28</v>
      </c>
      <c r="B32" s="1">
        <v>-36337</v>
      </c>
      <c r="C32" s="1">
        <v>-56236</v>
      </c>
      <c r="D32" s="1">
        <v>-76091</v>
      </c>
      <c r="E32" s="1">
        <v>-85746</v>
      </c>
      <c r="F32" s="1">
        <v>0</v>
      </c>
    </row>
    <row r="33" spans="1:6" ht="18">
      <c r="A33" s="5" t="s">
        <v>29</v>
      </c>
      <c r="B33" s="1">
        <v>1447452</v>
      </c>
      <c r="C33" s="1">
        <v>1527849</v>
      </c>
      <c r="D33" s="1">
        <v>1621214</v>
      </c>
      <c r="E33" s="1">
        <v>1726694</v>
      </c>
      <c r="F33" s="1">
        <v>1855259</v>
      </c>
    </row>
    <row r="34" spans="1:6" ht="18">
      <c r="A34" s="5" t="s">
        <v>30</v>
      </c>
      <c r="B34" s="1">
        <v>192188</v>
      </c>
      <c r="C34" s="1">
        <v>185902</v>
      </c>
      <c r="D34" s="1">
        <v>231163</v>
      </c>
      <c r="E34" s="1">
        <v>226729</v>
      </c>
      <c r="F34" s="1">
        <v>217199</v>
      </c>
    </row>
    <row r="35" spans="1:6" ht="18">
      <c r="A35" s="5" t="s">
        <v>31</v>
      </c>
      <c r="B35" s="1">
        <v>9469</v>
      </c>
      <c r="C35" s="1">
        <v>9992</v>
      </c>
      <c r="D35" s="1">
        <v>10084</v>
      </c>
      <c r="E35" s="1">
        <v>10697</v>
      </c>
      <c r="F35" s="1">
        <v>11430</v>
      </c>
    </row>
    <row r="36" spans="1:6" ht="18">
      <c r="A36" s="5" t="s">
        <v>32</v>
      </c>
      <c r="B36" s="1">
        <v>58261</v>
      </c>
      <c r="C36" s="1">
        <v>64239</v>
      </c>
      <c r="D36" s="1">
        <v>74219</v>
      </c>
      <c r="E36" s="1">
        <v>72542</v>
      </c>
      <c r="F36" s="1">
        <v>70651</v>
      </c>
    </row>
    <row r="37" spans="1:6" ht="18">
      <c r="A37" s="5" t="s">
        <v>33</v>
      </c>
      <c r="B37" s="1">
        <v>30279</v>
      </c>
      <c r="C37" s="1">
        <v>25030</v>
      </c>
      <c r="D37" s="1">
        <v>32408</v>
      </c>
      <c r="E37" s="1">
        <v>21376</v>
      </c>
      <c r="F37" s="1">
        <v>21376</v>
      </c>
    </row>
    <row r="38" spans="1:6" ht="18">
      <c r="A38" s="5" t="s">
        <v>34</v>
      </c>
      <c r="B38" s="1">
        <v>76609</v>
      </c>
      <c r="C38" s="1">
        <v>14380</v>
      </c>
      <c r="D38" s="1">
        <v>69993</v>
      </c>
      <c r="E38" s="1">
        <v>33000</v>
      </c>
      <c r="F38" s="1">
        <v>0</v>
      </c>
    </row>
    <row r="39" spans="1:6" ht="18">
      <c r="A39" s="5" t="s">
        <v>35</v>
      </c>
      <c r="B39" s="1">
        <v>34510</v>
      </c>
      <c r="C39" s="1">
        <v>33608</v>
      </c>
      <c r="D39" s="1">
        <v>0</v>
      </c>
      <c r="E39" s="1">
        <v>0</v>
      </c>
      <c r="F39" s="1">
        <v>0</v>
      </c>
    </row>
    <row r="40" spans="1:6" ht="18">
      <c r="A40" s="5" t="s">
        <v>36</v>
      </c>
      <c r="B40" s="1">
        <v>390332</v>
      </c>
      <c r="C40" s="1">
        <v>0</v>
      </c>
      <c r="D40" s="1">
        <v>0</v>
      </c>
      <c r="E40" s="1">
        <v>0</v>
      </c>
      <c r="F40" s="1">
        <v>0</v>
      </c>
    </row>
    <row r="41" spans="1:6" ht="18">
      <c r="A41" s="5" t="s">
        <v>37</v>
      </c>
      <c r="B41" s="1">
        <v>839268</v>
      </c>
      <c r="C41" s="1">
        <v>890103</v>
      </c>
      <c r="D41" s="1">
        <v>899205</v>
      </c>
      <c r="E41" s="1">
        <v>920291</v>
      </c>
      <c r="F41" s="1">
        <v>964721</v>
      </c>
    </row>
    <row r="42" spans="1:6" ht="18">
      <c r="A42" s="5" t="s">
        <v>38</v>
      </c>
      <c r="B42" s="1">
        <v>808036</v>
      </c>
      <c r="C42" s="1">
        <v>814836</v>
      </c>
      <c r="D42" s="1">
        <v>920428</v>
      </c>
      <c r="E42" s="1">
        <v>982981</v>
      </c>
      <c r="F42" s="1">
        <v>1030517</v>
      </c>
    </row>
    <row r="43" spans="1:6" ht="18">
      <c r="A43" s="5" t="s">
        <v>39</v>
      </c>
      <c r="B43" s="1">
        <v>2000</v>
      </c>
      <c r="C43" s="1">
        <v>67033</v>
      </c>
      <c r="D43" s="1">
        <v>0</v>
      </c>
      <c r="E43" s="1">
        <v>0</v>
      </c>
      <c r="F43" s="1">
        <v>0</v>
      </c>
    </row>
    <row r="44" spans="1:6" ht="18">
      <c r="A44" s="5" t="s">
        <v>40</v>
      </c>
      <c r="B44" s="1">
        <v>661669</v>
      </c>
      <c r="C44" s="1">
        <v>620213</v>
      </c>
      <c r="D44" s="1">
        <v>620213</v>
      </c>
      <c r="E44" s="1">
        <v>866245</v>
      </c>
      <c r="F44" s="1">
        <v>838027</v>
      </c>
    </row>
    <row r="45" spans="1:6" ht="18">
      <c r="A45" s="5" t="s">
        <v>41</v>
      </c>
      <c r="B45" s="1">
        <v>17246</v>
      </c>
      <c r="C45" s="1">
        <v>16735</v>
      </c>
      <c r="D45" s="1">
        <v>22150</v>
      </c>
      <c r="E45" s="1">
        <v>23036</v>
      </c>
      <c r="F45" s="1">
        <v>0</v>
      </c>
    </row>
    <row r="46" spans="1:6" ht="18">
      <c r="A46" s="5" t="s">
        <v>42</v>
      </c>
      <c r="B46" s="1">
        <v>0</v>
      </c>
      <c r="C46" s="1">
        <v>4815</v>
      </c>
      <c r="D46" s="1">
        <v>5844</v>
      </c>
      <c r="E46" s="1">
        <v>0</v>
      </c>
      <c r="F46" s="1">
        <v>0</v>
      </c>
    </row>
    <row r="47" spans="1:6" ht="18">
      <c r="A47" s="5" t="s">
        <v>43</v>
      </c>
      <c r="B47" s="1">
        <v>18000</v>
      </c>
      <c r="C47" s="1">
        <v>18000</v>
      </c>
      <c r="D47" s="1">
        <v>10000</v>
      </c>
      <c r="E47" s="1">
        <v>49000</v>
      </c>
      <c r="F47" s="1">
        <v>47500</v>
      </c>
    </row>
    <row r="48" spans="1:6" ht="18">
      <c r="A48" s="5" t="s">
        <v>44</v>
      </c>
      <c r="B48" s="1">
        <v>70782</v>
      </c>
      <c r="C48" s="1">
        <v>73880</v>
      </c>
      <c r="D48" s="1">
        <v>34240</v>
      </c>
      <c r="E48" s="1">
        <v>44630</v>
      </c>
      <c r="F48" s="1">
        <v>44630</v>
      </c>
    </row>
    <row r="49" spans="1:6" ht="18">
      <c r="A49" s="5" t="s">
        <v>45</v>
      </c>
      <c r="B49" s="1">
        <v>84547</v>
      </c>
      <c r="C49" s="1">
        <v>86398</v>
      </c>
      <c r="D49" s="1">
        <v>93474</v>
      </c>
      <c r="E49" s="1">
        <v>123344</v>
      </c>
      <c r="F49" s="1">
        <v>123344</v>
      </c>
    </row>
    <row r="50" spans="1:6" ht="18">
      <c r="A50" s="5" t="s">
        <v>46</v>
      </c>
      <c r="B50" s="1">
        <v>51481</v>
      </c>
      <c r="C50" s="1">
        <v>52815</v>
      </c>
      <c r="D50" s="1">
        <v>169181</v>
      </c>
      <c r="E50" s="1">
        <v>37078</v>
      </c>
      <c r="F50" s="1">
        <v>154067</v>
      </c>
    </row>
    <row r="51" spans="1:6" ht="18">
      <c r="A51" s="5" t="s">
        <v>47</v>
      </c>
      <c r="B51" s="1">
        <v>0</v>
      </c>
      <c r="C51" s="1">
        <v>10719</v>
      </c>
      <c r="D51" s="1">
        <v>10738</v>
      </c>
      <c r="E51" s="1">
        <v>11160</v>
      </c>
      <c r="F51" s="1">
        <v>10690</v>
      </c>
    </row>
    <row r="52" spans="1:6" ht="18">
      <c r="A52" s="5" t="s">
        <v>48</v>
      </c>
      <c r="B52" s="1">
        <v>13677</v>
      </c>
      <c r="C52" s="1">
        <v>14305</v>
      </c>
      <c r="D52" s="1">
        <v>0</v>
      </c>
      <c r="E52" s="1">
        <v>0</v>
      </c>
      <c r="F52" s="1">
        <v>0</v>
      </c>
    </row>
    <row r="53" spans="1:6" ht="18">
      <c r="A53" s="5" t="s">
        <v>49</v>
      </c>
      <c r="B53" s="1">
        <v>9928</v>
      </c>
      <c r="C53" s="1">
        <v>10961</v>
      </c>
      <c r="D53" s="1">
        <v>13423</v>
      </c>
      <c r="E53" s="1">
        <v>18003</v>
      </c>
      <c r="F53" s="1">
        <v>42962</v>
      </c>
    </row>
    <row r="54" spans="1:6" ht="18">
      <c r="A54" s="5" t="s">
        <v>50</v>
      </c>
      <c r="B54" s="1">
        <v>158601</v>
      </c>
      <c r="C54" s="1">
        <v>159162</v>
      </c>
      <c r="D54" s="1">
        <v>0</v>
      </c>
      <c r="E54" s="1">
        <v>111236</v>
      </c>
      <c r="F54" s="1">
        <v>0</v>
      </c>
    </row>
    <row r="55" spans="1:6" ht="18">
      <c r="A55" s="5" t="s">
        <v>51</v>
      </c>
      <c r="B55" s="1">
        <v>1529624</v>
      </c>
      <c r="C55" s="1">
        <v>1502860</v>
      </c>
      <c r="D55" s="1">
        <v>208345</v>
      </c>
      <c r="E55" s="1">
        <v>220916</v>
      </c>
      <c r="F55" s="1">
        <v>228848</v>
      </c>
    </row>
    <row r="56" spans="1:6" ht="18">
      <c r="A56" s="5" t="s">
        <v>52</v>
      </c>
      <c r="B56" s="1">
        <v>0</v>
      </c>
      <c r="C56" s="1">
        <v>0</v>
      </c>
      <c r="D56" s="1">
        <v>0</v>
      </c>
      <c r="E56" s="1">
        <v>0</v>
      </c>
      <c r="F56" s="1">
        <v>55185</v>
      </c>
    </row>
    <row r="57" spans="1:6" ht="18">
      <c r="A57" s="5" t="s">
        <v>53</v>
      </c>
      <c r="B57" s="1">
        <v>95711</v>
      </c>
      <c r="C57" s="1">
        <v>49099</v>
      </c>
      <c r="D57" s="1">
        <v>50715</v>
      </c>
      <c r="E57" s="1">
        <v>51183</v>
      </c>
      <c r="F57" s="1">
        <v>51013</v>
      </c>
    </row>
    <row r="58" spans="1:6" ht="18">
      <c r="A58" s="5" t="s">
        <v>54</v>
      </c>
      <c r="B58" s="1">
        <v>1456290</v>
      </c>
      <c r="C58" s="1">
        <v>1487787</v>
      </c>
      <c r="D58" s="1">
        <v>1565618</v>
      </c>
      <c r="E58" s="1">
        <v>1603437</v>
      </c>
      <c r="F58" s="1">
        <v>1603437</v>
      </c>
    </row>
    <row r="59" spans="1:6" ht="18">
      <c r="A59" s="5" t="s">
        <v>55</v>
      </c>
      <c r="B59" s="1">
        <v>10900</v>
      </c>
      <c r="C59" s="1">
        <v>7959</v>
      </c>
      <c r="D59" s="1">
        <v>3550</v>
      </c>
      <c r="E59" s="1">
        <v>4000</v>
      </c>
      <c r="F59" s="1">
        <v>0</v>
      </c>
    </row>
    <row r="60" spans="1:6" ht="18">
      <c r="A60" s="5" t="s">
        <v>56</v>
      </c>
      <c r="B60" s="1">
        <v>246511</v>
      </c>
      <c r="C60" s="1">
        <v>232862</v>
      </c>
      <c r="D60" s="1">
        <v>266865</v>
      </c>
      <c r="E60" s="1">
        <v>300992</v>
      </c>
      <c r="F60" s="1">
        <v>300992</v>
      </c>
    </row>
    <row r="61" spans="1:6" ht="18">
      <c r="A61" s="5" t="s">
        <v>57</v>
      </c>
      <c r="B61" s="1">
        <v>22268</v>
      </c>
      <c r="C61" s="1">
        <v>22557</v>
      </c>
      <c r="D61" s="1">
        <v>22607</v>
      </c>
      <c r="E61" s="1">
        <v>22732</v>
      </c>
      <c r="F61" s="1">
        <v>23802</v>
      </c>
    </row>
    <row r="62" spans="1:6" ht="18">
      <c r="A62" s="5" t="s">
        <v>58</v>
      </c>
      <c r="B62" s="1">
        <v>28571</v>
      </c>
      <c r="C62" s="1">
        <v>28000</v>
      </c>
      <c r="D62" s="1">
        <v>28571</v>
      </c>
      <c r="E62" s="1">
        <v>62927</v>
      </c>
      <c r="F62" s="1">
        <v>89661</v>
      </c>
    </row>
    <row r="63" spans="1:6" ht="18">
      <c r="A63" s="5" t="s">
        <v>59</v>
      </c>
      <c r="B63" s="1">
        <v>4289</v>
      </c>
      <c r="C63" s="1">
        <v>5488</v>
      </c>
      <c r="D63" s="1">
        <v>4383</v>
      </c>
      <c r="E63" s="1">
        <v>5161</v>
      </c>
      <c r="F63" s="1">
        <v>5137</v>
      </c>
    </row>
    <row r="64" spans="1:6" ht="18">
      <c r="A64" s="5" t="s">
        <v>60</v>
      </c>
      <c r="B64" s="1">
        <v>73000</v>
      </c>
      <c r="C64" s="1">
        <v>77380</v>
      </c>
      <c r="D64" s="1">
        <v>78163</v>
      </c>
      <c r="E64" s="1">
        <v>75087</v>
      </c>
      <c r="F64" s="1">
        <v>80150</v>
      </c>
    </row>
    <row r="65" spans="1:6" ht="18">
      <c r="A65" s="5" t="s">
        <v>61</v>
      </c>
      <c r="B65" s="1">
        <v>65000</v>
      </c>
      <c r="C65" s="1">
        <v>65000</v>
      </c>
      <c r="D65" s="1">
        <v>0</v>
      </c>
      <c r="E65" s="1">
        <v>88786</v>
      </c>
      <c r="F65" s="1">
        <v>0</v>
      </c>
    </row>
    <row r="66" spans="1:6" ht="18">
      <c r="A66" s="3" t="s">
        <v>62</v>
      </c>
      <c r="B66" s="3">
        <f>SUM(B28:B65)</f>
        <v>15398514</v>
      </c>
      <c r="C66" s="3">
        <f>SUM(C28:C65)</f>
        <v>15191821</v>
      </c>
      <c r="D66" s="3">
        <f>SUM(D28:D65)</f>
        <v>16046112</v>
      </c>
      <c r="E66" s="3">
        <f>SUM(E28:E65)</f>
        <v>18139419</v>
      </c>
      <c r="F66" s="3">
        <f>SUM(F28:F65)</f>
        <v>20102326</v>
      </c>
    </row>
    <row r="67" spans="1:6" ht="18">
      <c r="A67" s="3"/>
      <c r="B67" s="3"/>
      <c r="C67" s="3"/>
      <c r="D67" s="3"/>
      <c r="E67" s="3"/>
      <c r="F67" s="3"/>
    </row>
    <row r="68" spans="1:6" ht="18">
      <c r="A68" s="5"/>
      <c r="B68" s="1"/>
      <c r="C68" s="1"/>
      <c r="D68" s="1"/>
      <c r="E68" s="1"/>
      <c r="F68" s="1"/>
    </row>
    <row r="69" spans="1:6" ht="18">
      <c r="A69" s="3" t="s">
        <v>63</v>
      </c>
      <c r="B69" s="1"/>
      <c r="C69" s="1"/>
      <c r="D69" s="1"/>
      <c r="E69" s="1"/>
      <c r="F69" s="1"/>
    </row>
    <row r="70" spans="1:6" ht="18">
      <c r="A70" s="5" t="s">
        <v>64</v>
      </c>
      <c r="B70" s="1">
        <v>478165</v>
      </c>
      <c r="C70" s="1">
        <v>464310</v>
      </c>
      <c r="D70" s="1">
        <v>400925</v>
      </c>
      <c r="E70" s="1">
        <v>468277</v>
      </c>
      <c r="F70" s="1">
        <v>444863</v>
      </c>
    </row>
    <row r="71" spans="1:6" ht="18">
      <c r="A71" s="5" t="s">
        <v>65</v>
      </c>
      <c r="B71" s="1">
        <v>110881</v>
      </c>
      <c r="C71" s="1">
        <v>107354</v>
      </c>
      <c r="D71" s="1">
        <v>94149</v>
      </c>
      <c r="E71" s="1">
        <v>92223</v>
      </c>
      <c r="F71" s="1">
        <v>87612</v>
      </c>
    </row>
    <row r="72" spans="1:6" ht="18">
      <c r="A72" s="5" t="s">
        <v>66</v>
      </c>
      <c r="B72" s="1">
        <v>0</v>
      </c>
      <c r="C72" s="1">
        <v>0</v>
      </c>
      <c r="D72" s="1">
        <v>4998</v>
      </c>
      <c r="E72" s="1">
        <v>0</v>
      </c>
      <c r="F72" s="1">
        <v>0</v>
      </c>
    </row>
    <row r="73" spans="1:6" ht="18">
      <c r="A73" s="5" t="s">
        <v>67</v>
      </c>
      <c r="B73" s="1">
        <v>75903</v>
      </c>
      <c r="C73" s="1">
        <v>57744</v>
      </c>
      <c r="D73" s="1">
        <v>61198</v>
      </c>
      <c r="E73" s="1">
        <v>46961</v>
      </c>
      <c r="F73" s="1">
        <v>44613</v>
      </c>
    </row>
    <row r="74" spans="1:6" ht="18">
      <c r="A74" s="5" t="s">
        <v>68</v>
      </c>
      <c r="B74" s="1">
        <v>8127</v>
      </c>
      <c r="C74" s="1">
        <v>0</v>
      </c>
      <c r="D74" s="1">
        <v>0</v>
      </c>
      <c r="E74" s="1">
        <v>0</v>
      </c>
      <c r="F74" s="1">
        <v>0</v>
      </c>
    </row>
    <row r="75" spans="1:6" ht="18">
      <c r="A75" s="5" t="s">
        <v>69</v>
      </c>
      <c r="B75" s="1">
        <v>1280347</v>
      </c>
      <c r="C75" s="1">
        <v>1269180</v>
      </c>
      <c r="D75" s="1">
        <v>822123</v>
      </c>
      <c r="E75" s="1">
        <v>882201</v>
      </c>
      <c r="F75" s="1">
        <v>825168</v>
      </c>
    </row>
    <row r="76" spans="1:6" ht="18">
      <c r="A76" s="5" t="s">
        <v>70</v>
      </c>
      <c r="B76" s="1">
        <v>1028380</v>
      </c>
      <c r="C76" s="1">
        <v>672367</v>
      </c>
      <c r="D76" s="1">
        <v>248608</v>
      </c>
      <c r="E76" s="1">
        <v>0</v>
      </c>
      <c r="F76" s="1">
        <v>0</v>
      </c>
    </row>
    <row r="77" spans="1:6" ht="18">
      <c r="A77" s="5" t="s">
        <v>71</v>
      </c>
      <c r="B77" s="1">
        <v>54578</v>
      </c>
      <c r="C77" s="1">
        <v>45721</v>
      </c>
      <c r="D77" s="1">
        <v>46885</v>
      </c>
      <c r="E77" s="1">
        <v>49054</v>
      </c>
      <c r="F77" s="1">
        <v>49054</v>
      </c>
    </row>
    <row r="78" spans="1:6" ht="18">
      <c r="A78" s="5" t="s">
        <v>72</v>
      </c>
      <c r="B78" s="1">
        <v>0</v>
      </c>
      <c r="C78" s="1">
        <v>0</v>
      </c>
      <c r="D78" s="1">
        <v>1176</v>
      </c>
      <c r="E78" s="1">
        <v>2049</v>
      </c>
      <c r="F78" s="1">
        <v>0</v>
      </c>
    </row>
    <row r="79" spans="1:6" ht="18">
      <c r="A79" s="3" t="s">
        <v>73</v>
      </c>
      <c r="B79" s="3">
        <f>SUM(B70:B78)</f>
        <v>3036381</v>
      </c>
      <c r="C79" s="3">
        <f>SUM(C70:C78)</f>
        <v>2616676</v>
      </c>
      <c r="D79" s="3">
        <f>SUM(D70:D78)</f>
        <v>1680062</v>
      </c>
      <c r="E79" s="3">
        <f>SUM(E70:E78)</f>
        <v>1540765</v>
      </c>
      <c r="F79" s="3">
        <f>SUM(F70:F78)</f>
        <v>1451310</v>
      </c>
    </row>
    <row r="80" spans="1:6" ht="18">
      <c r="A80" s="1"/>
      <c r="B80" s="1"/>
      <c r="C80" s="1"/>
      <c r="D80" s="1"/>
      <c r="E80" s="1"/>
      <c r="F80" s="1"/>
    </row>
    <row r="81" spans="1:6" ht="18">
      <c r="A81" s="3" t="s">
        <v>74</v>
      </c>
      <c r="B81" s="3">
        <f>B25+B66+B79</f>
        <v>32637659.22</v>
      </c>
      <c r="C81" s="3">
        <f>C25+C66+C79</f>
        <v>34852144.95</v>
      </c>
      <c r="D81" s="3">
        <f>D25+D66+D79</f>
        <v>35103305.57</v>
      </c>
      <c r="E81" s="3">
        <f>E25+E66+E79</f>
        <v>36999625.60027601</v>
      </c>
      <c r="F81" s="3">
        <f>F25+F66+F79</f>
        <v>39111295</v>
      </c>
    </row>
    <row r="82" spans="1:6" ht="18">
      <c r="A82" s="1"/>
      <c r="B82" s="1"/>
      <c r="C82" s="1"/>
      <c r="D82" s="1"/>
      <c r="E82" s="1"/>
      <c r="F82" s="1"/>
    </row>
    <row r="83" spans="1:6" ht="18">
      <c r="A83" s="1"/>
      <c r="B83" s="1"/>
      <c r="C83" s="1"/>
      <c r="D83" s="1"/>
      <c r="E83" s="1"/>
      <c r="F83" s="1"/>
    </row>
    <row r="84" spans="1:6" ht="18">
      <c r="A84" s="3" t="s">
        <v>75</v>
      </c>
      <c r="B84" s="1"/>
      <c r="C84" s="1"/>
      <c r="D84" s="1"/>
      <c r="E84" s="1"/>
      <c r="F84" s="1"/>
    </row>
    <row r="85" spans="1:6" ht="18">
      <c r="A85" s="3" t="s">
        <v>76</v>
      </c>
      <c r="B85" s="1"/>
      <c r="C85" s="1"/>
      <c r="D85" s="1"/>
      <c r="E85" s="1"/>
      <c r="F85" s="1"/>
    </row>
    <row r="86" spans="1:6" ht="18">
      <c r="A86" s="5" t="s">
        <v>77</v>
      </c>
      <c r="B86" s="1">
        <v>13688099.92</v>
      </c>
      <c r="C86" s="1">
        <v>14002806.21</v>
      </c>
      <c r="D86" s="1">
        <v>14306633.730000002</v>
      </c>
      <c r="E86" s="1">
        <v>14848262.76669072</v>
      </c>
      <c r="F86" s="1">
        <v>15820300</v>
      </c>
    </row>
    <row r="87" spans="1:6" ht="18">
      <c r="A87" s="5" t="s">
        <v>78</v>
      </c>
      <c r="B87" s="1">
        <v>5493.45</v>
      </c>
      <c r="C87" s="1">
        <v>1380.4</v>
      </c>
      <c r="D87" s="1">
        <v>1236.61</v>
      </c>
      <c r="E87" s="1">
        <v>2053.17</v>
      </c>
      <c r="F87" s="1">
        <v>1500</v>
      </c>
    </row>
    <row r="88" spans="1:6" ht="18">
      <c r="A88" s="5" t="s">
        <v>79</v>
      </c>
      <c r="B88" s="1">
        <v>518294.04</v>
      </c>
      <c r="C88" s="1">
        <v>699461.94</v>
      </c>
      <c r="D88" s="1">
        <v>662378.78</v>
      </c>
      <c r="E88" s="1">
        <v>688421.3466918037</v>
      </c>
      <c r="F88" s="1">
        <v>558504</v>
      </c>
    </row>
    <row r="89" spans="1:6" ht="18">
      <c r="A89" s="5" t="s">
        <v>80</v>
      </c>
      <c r="B89" s="1">
        <v>99678</v>
      </c>
      <c r="C89" s="1">
        <v>100506</v>
      </c>
      <c r="D89" s="1">
        <v>29180</v>
      </c>
      <c r="E89" s="1">
        <v>46202.41428571429</v>
      </c>
      <c r="F89" s="1">
        <v>55823</v>
      </c>
    </row>
    <row r="90" spans="1:6" ht="18">
      <c r="A90" s="3" t="s">
        <v>81</v>
      </c>
      <c r="B90" s="3">
        <f>SUM(B86:B89)</f>
        <v>14311565.409999998</v>
      </c>
      <c r="C90" s="3">
        <f>SUM(C86:C89)</f>
        <v>14804154.55</v>
      </c>
      <c r="D90" s="3">
        <f>SUM(D86:D89)</f>
        <v>14999429.120000001</v>
      </c>
      <c r="E90" s="3">
        <f>SUM(E86:E89)</f>
        <v>15584939.697668238</v>
      </c>
      <c r="F90" s="3">
        <f>SUM(F86:F89)</f>
        <v>16436127</v>
      </c>
    </row>
    <row r="91" spans="1:6" ht="18">
      <c r="A91" s="5" t="s">
        <v>82</v>
      </c>
      <c r="B91" s="1">
        <v>2249778</v>
      </c>
      <c r="C91" s="1">
        <v>2612933</v>
      </c>
      <c r="D91" s="1">
        <v>2789894</v>
      </c>
      <c r="E91" s="1">
        <v>3157508.782747585</v>
      </c>
      <c r="F91" s="1">
        <v>3609373.4891999997</v>
      </c>
    </row>
    <row r="92" spans="1:6" ht="18">
      <c r="A92" s="5" t="s">
        <v>83</v>
      </c>
      <c r="B92" s="1">
        <v>1094835</v>
      </c>
      <c r="C92" s="1">
        <v>1132518</v>
      </c>
      <c r="D92" s="1">
        <v>1147456</v>
      </c>
      <c r="E92" s="1">
        <v>1192247.88687162</v>
      </c>
      <c r="F92" s="1">
        <v>1257363.7155</v>
      </c>
    </row>
    <row r="93" spans="1:6" ht="18">
      <c r="A93" s="5" t="s">
        <v>84</v>
      </c>
      <c r="B93" s="1">
        <v>3353290</v>
      </c>
      <c r="C93" s="1">
        <v>3672679</v>
      </c>
      <c r="D93" s="1">
        <v>3760241</v>
      </c>
      <c r="E93" s="1">
        <v>4304332.64</v>
      </c>
      <c r="F93" s="1">
        <v>4784745.16</v>
      </c>
    </row>
    <row r="94" spans="1:6" ht="18">
      <c r="A94" s="3" t="s">
        <v>85</v>
      </c>
      <c r="B94" s="3">
        <f>SUM(B91:B93)</f>
        <v>6697903</v>
      </c>
      <c r="C94" s="3">
        <f>SUM(C91:C93)</f>
        <v>7418130</v>
      </c>
      <c r="D94" s="3">
        <f>SUM(D91:D93)</f>
        <v>7697591</v>
      </c>
      <c r="E94" s="3">
        <f>SUM(E91:E93)</f>
        <v>8654089.309619203</v>
      </c>
      <c r="F94" s="3">
        <f>SUM(F91:F93)</f>
        <v>9651482.3647</v>
      </c>
    </row>
    <row r="95" spans="1:6" ht="18">
      <c r="A95" s="5" t="s">
        <v>86</v>
      </c>
      <c r="B95" s="1">
        <v>442472.48</v>
      </c>
      <c r="C95" s="1">
        <v>590901.45</v>
      </c>
      <c r="D95" s="1">
        <v>629964.64</v>
      </c>
      <c r="E95" s="1">
        <v>701529.3</v>
      </c>
      <c r="F95" s="1">
        <v>506500</v>
      </c>
    </row>
    <row r="96" spans="1:6" ht="18">
      <c r="A96" s="5" t="s">
        <v>87</v>
      </c>
      <c r="B96" s="1">
        <v>120284.37</v>
      </c>
      <c r="C96" s="1">
        <f>108713.79+90</f>
        <v>108803.79</v>
      </c>
      <c r="D96" s="1">
        <v>144671</v>
      </c>
      <c r="E96" s="1">
        <v>133069.67429191986</v>
      </c>
      <c r="F96" s="1">
        <v>167775</v>
      </c>
    </row>
    <row r="97" spans="1:6" ht="18">
      <c r="A97" s="5" t="s">
        <v>88</v>
      </c>
      <c r="B97" s="1">
        <v>20374.76</v>
      </c>
      <c r="C97" s="1">
        <v>18501.42</v>
      </c>
      <c r="D97" s="1">
        <v>47972.66</v>
      </c>
      <c r="E97" s="1">
        <v>65000</v>
      </c>
      <c r="F97" s="1">
        <v>102500</v>
      </c>
    </row>
    <row r="98" spans="1:6" ht="18">
      <c r="A98" s="5" t="s">
        <v>89</v>
      </c>
      <c r="B98" s="1">
        <v>809851.25</v>
      </c>
      <c r="C98" s="1">
        <f>829456.25-90</f>
        <v>829366.25</v>
      </c>
      <c r="D98" s="1">
        <v>831274.25</v>
      </c>
      <c r="E98" s="1">
        <v>850535.6575245329</v>
      </c>
      <c r="F98" s="1">
        <v>874358</v>
      </c>
    </row>
    <row r="99" spans="1:6" ht="18">
      <c r="A99" s="5" t="s">
        <v>90</v>
      </c>
      <c r="B99" s="1">
        <v>112614</v>
      </c>
      <c r="C99" s="1">
        <v>495929.33</v>
      </c>
      <c r="D99" s="1">
        <v>210491.25</v>
      </c>
      <c r="E99" s="1">
        <v>16608.33</v>
      </c>
      <c r="F99" s="1">
        <v>13137</v>
      </c>
    </row>
    <row r="100" spans="1:6" ht="18">
      <c r="A100" s="5" t="s">
        <v>91</v>
      </c>
      <c r="B100" s="1">
        <v>293478.91</v>
      </c>
      <c r="C100" s="1">
        <v>209473.09</v>
      </c>
      <c r="D100" s="1">
        <v>168176.12</v>
      </c>
      <c r="E100" s="1">
        <v>124084.77569103197</v>
      </c>
      <c r="F100" s="1">
        <v>95320</v>
      </c>
    </row>
    <row r="101" spans="1:6" ht="18">
      <c r="A101" s="5" t="s">
        <v>92</v>
      </c>
      <c r="B101" s="1">
        <v>26556.69</v>
      </c>
      <c r="C101" s="1">
        <v>26797.87</v>
      </c>
      <c r="D101" s="1">
        <v>54577.08</v>
      </c>
      <c r="E101" s="1">
        <v>42170.84853971368</v>
      </c>
      <c r="F101" s="1">
        <v>34474</v>
      </c>
    </row>
    <row r="102" spans="1:6" ht="18">
      <c r="A102" s="3" t="s">
        <v>93</v>
      </c>
      <c r="B102" s="3">
        <f>B90+B94+SUM(B95:B101)</f>
        <v>22835100.869999997</v>
      </c>
      <c r="C102" s="3">
        <f>C90+C94+SUM(C95:C101)</f>
        <v>24502057.75</v>
      </c>
      <c r="D102" s="3">
        <f>D90+D94+SUM(D95:D101)</f>
        <v>24784147.12</v>
      </c>
      <c r="E102" s="3">
        <f>E90+E94+SUM(E95:E101)</f>
        <v>26172027.59333464</v>
      </c>
      <c r="F102" s="3">
        <f>F90+F94+SUM(F95:F101)</f>
        <v>27881673.3647</v>
      </c>
    </row>
    <row r="103" spans="1:6" ht="18">
      <c r="A103" s="5"/>
      <c r="B103" s="1"/>
      <c r="C103" s="1"/>
      <c r="D103" s="1"/>
      <c r="E103" s="1"/>
      <c r="F103" s="1"/>
    </row>
    <row r="104" spans="1:6" ht="18">
      <c r="A104" s="3" t="s">
        <v>94</v>
      </c>
      <c r="B104" s="1"/>
      <c r="C104" s="1"/>
      <c r="D104" s="1"/>
      <c r="E104" s="1"/>
      <c r="F104" s="1"/>
    </row>
    <row r="105" spans="1:6" ht="18">
      <c r="A105" s="5" t="s">
        <v>95</v>
      </c>
      <c r="B105" s="1">
        <v>464225.97</v>
      </c>
      <c r="C105" s="1">
        <v>480064.94</v>
      </c>
      <c r="D105" s="1">
        <v>572248.36</v>
      </c>
      <c r="E105" s="1">
        <v>586081.69</v>
      </c>
      <c r="F105" s="1">
        <v>681465</v>
      </c>
    </row>
    <row r="106" spans="1:6" ht="18">
      <c r="A106" s="3" t="s">
        <v>81</v>
      </c>
      <c r="B106" s="3">
        <f>B105</f>
        <v>464225.97</v>
      </c>
      <c r="C106" s="3">
        <f>C105</f>
        <v>480064.94</v>
      </c>
      <c r="D106" s="3">
        <f>D105</f>
        <v>572248.36</v>
      </c>
      <c r="E106" s="3">
        <f>E105</f>
        <v>586081.69</v>
      </c>
      <c r="F106" s="3">
        <f>F105</f>
        <v>681465</v>
      </c>
    </row>
    <row r="107" spans="1:6" ht="18">
      <c r="A107" s="5" t="s">
        <v>82</v>
      </c>
      <c r="B107" s="1">
        <v>72976</v>
      </c>
      <c r="C107" s="1">
        <v>85548</v>
      </c>
      <c r="D107" s="1">
        <v>106553</v>
      </c>
      <c r="E107" s="1">
        <v>118740.150394</v>
      </c>
      <c r="F107" s="1">
        <v>149649.714</v>
      </c>
    </row>
    <row r="108" spans="1:6" ht="18">
      <c r="A108" s="5" t="s">
        <v>83</v>
      </c>
      <c r="B108" s="1">
        <v>35513</v>
      </c>
      <c r="C108" s="1">
        <v>36725</v>
      </c>
      <c r="D108" s="1">
        <v>43777</v>
      </c>
      <c r="E108" s="1">
        <v>44835.249285</v>
      </c>
      <c r="F108" s="1">
        <v>52132.0725</v>
      </c>
    </row>
    <row r="109" spans="1:6" ht="18">
      <c r="A109" s="5" t="s">
        <v>84</v>
      </c>
      <c r="B109" s="1">
        <v>108772</v>
      </c>
      <c r="C109" s="1">
        <v>102888</v>
      </c>
      <c r="D109" s="1">
        <v>107008</v>
      </c>
      <c r="E109" s="1">
        <v>161867.28</v>
      </c>
      <c r="F109" s="1">
        <v>198382.28</v>
      </c>
    </row>
    <row r="110" spans="1:6" ht="18">
      <c r="A110" s="3" t="s">
        <v>85</v>
      </c>
      <c r="B110" s="3">
        <f>SUM(B107:B109)</f>
        <v>217261</v>
      </c>
      <c r="C110" s="3">
        <f>SUM(C107:C109)</f>
        <v>225161</v>
      </c>
      <c r="D110" s="3">
        <f>SUM(D107:D109)</f>
        <v>257338</v>
      </c>
      <c r="E110" s="3">
        <f>SUM(E107:E109)</f>
        <v>325442.679679</v>
      </c>
      <c r="F110" s="3">
        <f>SUM(F107:F109)</f>
        <v>400164.0665</v>
      </c>
    </row>
    <row r="111" spans="1:6" ht="18">
      <c r="A111" s="5" t="s">
        <v>86</v>
      </c>
      <c r="B111" s="1">
        <v>75784</v>
      </c>
      <c r="C111" s="1">
        <v>57324</v>
      </c>
      <c r="D111" s="1">
        <v>78977.5</v>
      </c>
      <c r="E111" s="1">
        <v>87786.81</v>
      </c>
      <c r="F111" s="1">
        <v>89662</v>
      </c>
    </row>
    <row r="112" spans="1:6" ht="18">
      <c r="A112" s="5" t="s">
        <v>87</v>
      </c>
      <c r="B112" s="1">
        <v>0</v>
      </c>
      <c r="C112" s="1">
        <v>10642.82</v>
      </c>
      <c r="D112" s="1">
        <v>9351.27</v>
      </c>
      <c r="E112" s="1">
        <v>7444.97</v>
      </c>
      <c r="F112" s="1">
        <v>21500</v>
      </c>
    </row>
    <row r="113" spans="1:6" ht="18">
      <c r="A113" s="5" t="s">
        <v>89</v>
      </c>
      <c r="B113" s="1">
        <v>1121.14</v>
      </c>
      <c r="C113" s="1">
        <v>20683.42</v>
      </c>
      <c r="D113" s="1">
        <v>18867.64</v>
      </c>
      <c r="E113" s="1">
        <v>18427.33</v>
      </c>
      <c r="F113" s="1">
        <v>19650</v>
      </c>
    </row>
    <row r="114" spans="1:6" ht="18">
      <c r="A114" s="5" t="s">
        <v>91</v>
      </c>
      <c r="B114" s="1">
        <v>0</v>
      </c>
      <c r="C114" s="1">
        <v>553.54</v>
      </c>
      <c r="D114" s="1">
        <v>10159.3</v>
      </c>
      <c r="E114" s="1">
        <v>8168.49</v>
      </c>
      <c r="F114" s="1">
        <v>4783</v>
      </c>
    </row>
    <row r="115" spans="1:6" ht="18">
      <c r="A115" s="5" t="s">
        <v>92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</row>
    <row r="116" spans="1:6" ht="18">
      <c r="A116" s="3" t="s">
        <v>96</v>
      </c>
      <c r="B116" s="3">
        <f>B106+B110+SUM(B111:B115)</f>
        <v>758392.11</v>
      </c>
      <c r="C116" s="3">
        <f>C106+C110+SUM(C111:C115)</f>
        <v>794429.72</v>
      </c>
      <c r="D116" s="3">
        <f>D106+D110+SUM(D111:D115)</f>
        <v>946942.07</v>
      </c>
      <c r="E116" s="3">
        <f>E106+E110+SUM(E111:E115)</f>
        <v>1033351.969679</v>
      </c>
      <c r="F116" s="3">
        <f>F106+F110+SUM(F111:F115)</f>
        <v>1217224.0665</v>
      </c>
    </row>
    <row r="117" spans="1:6" ht="18">
      <c r="A117" s="3"/>
      <c r="B117" s="1"/>
      <c r="C117" s="1"/>
      <c r="D117" s="1"/>
      <c r="E117" s="1"/>
      <c r="F117" s="1"/>
    </row>
    <row r="118" spans="1:6" ht="18">
      <c r="A118" s="3" t="s">
        <v>97</v>
      </c>
      <c r="B118" s="1"/>
      <c r="C118" s="1"/>
      <c r="D118" s="1"/>
      <c r="E118" s="1"/>
      <c r="F118" s="1"/>
    </row>
    <row r="119" spans="1:6" ht="18">
      <c r="A119" s="5" t="s">
        <v>98</v>
      </c>
      <c r="B119" s="1">
        <v>296458</v>
      </c>
      <c r="C119" s="1">
        <v>348440</v>
      </c>
      <c r="D119" s="1">
        <v>340838</v>
      </c>
      <c r="E119" s="1">
        <v>323653</v>
      </c>
      <c r="F119" s="1">
        <v>337570</v>
      </c>
    </row>
    <row r="120" spans="1:6" ht="18">
      <c r="A120" s="3" t="s">
        <v>81</v>
      </c>
      <c r="B120" s="3">
        <f>B119</f>
        <v>296458</v>
      </c>
      <c r="C120" s="3">
        <f>C119</f>
        <v>348440</v>
      </c>
      <c r="D120" s="3">
        <f>D119</f>
        <v>340838</v>
      </c>
      <c r="E120" s="3">
        <f>E119</f>
        <v>323653</v>
      </c>
      <c r="F120" s="3">
        <f>F119</f>
        <v>337570</v>
      </c>
    </row>
    <row r="121" spans="1:6" ht="18">
      <c r="A121" s="5" t="s">
        <v>82</v>
      </c>
      <c r="B121" s="1">
        <v>46603</v>
      </c>
      <c r="C121" s="1">
        <v>62092</v>
      </c>
      <c r="D121" s="1">
        <v>63464</v>
      </c>
      <c r="E121" s="1">
        <v>65572.0978</v>
      </c>
      <c r="F121" s="1">
        <v>74130.372</v>
      </c>
    </row>
    <row r="122" spans="1:6" ht="18">
      <c r="A122" s="5" t="s">
        <v>83</v>
      </c>
      <c r="B122" s="1">
        <v>22679</v>
      </c>
      <c r="C122" s="1">
        <v>26656</v>
      </c>
      <c r="D122" s="1">
        <v>26074</v>
      </c>
      <c r="E122" s="1">
        <v>24759.4545</v>
      </c>
      <c r="F122" s="1">
        <v>25824.105</v>
      </c>
    </row>
    <row r="123" spans="1:6" ht="18">
      <c r="A123" s="5" t="s">
        <v>84</v>
      </c>
      <c r="B123" s="1">
        <v>69462</v>
      </c>
      <c r="C123" s="1">
        <v>85850</v>
      </c>
      <c r="D123" s="1">
        <v>85377</v>
      </c>
      <c r="E123" s="1">
        <v>89388.23</v>
      </c>
      <c r="F123" s="1">
        <v>98270.5</v>
      </c>
    </row>
    <row r="124" spans="1:6" ht="18">
      <c r="A124" s="3" t="s">
        <v>85</v>
      </c>
      <c r="B124" s="3">
        <f>SUM(B121:B123)</f>
        <v>138744</v>
      </c>
      <c r="C124" s="3">
        <f>SUM(C121:C123)</f>
        <v>174598</v>
      </c>
      <c r="D124" s="3">
        <f>SUM(D121:D123)</f>
        <v>174915</v>
      </c>
      <c r="E124" s="3">
        <f>SUM(E121:E123)</f>
        <v>179719.78230000002</v>
      </c>
      <c r="F124" s="3">
        <f>SUM(F121:F123)</f>
        <v>198224.977</v>
      </c>
    </row>
    <row r="125" spans="1:6" ht="18">
      <c r="A125" s="5" t="s">
        <v>86</v>
      </c>
      <c r="B125" s="1">
        <v>4812</v>
      </c>
      <c r="C125" s="1">
        <v>0</v>
      </c>
      <c r="D125" s="1">
        <v>0</v>
      </c>
      <c r="E125" s="1">
        <v>0</v>
      </c>
      <c r="F125" s="1">
        <v>0</v>
      </c>
    </row>
    <row r="126" spans="1:6" ht="18">
      <c r="A126" s="5" t="s">
        <v>87</v>
      </c>
      <c r="B126" s="1">
        <v>2565</v>
      </c>
      <c r="C126" s="1">
        <v>0</v>
      </c>
      <c r="D126" s="1">
        <v>0</v>
      </c>
      <c r="E126" s="1">
        <v>0</v>
      </c>
      <c r="F126" s="1">
        <v>0</v>
      </c>
    </row>
    <row r="127" spans="1:6" ht="18">
      <c r="A127" s="5" t="s">
        <v>89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</row>
    <row r="128" spans="1:6" ht="18">
      <c r="A128" s="5" t="s">
        <v>91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</row>
    <row r="129" spans="1:6" ht="18">
      <c r="A129" s="5" t="s">
        <v>92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</row>
    <row r="130" spans="1:6" ht="18">
      <c r="A130" s="3" t="s">
        <v>99</v>
      </c>
      <c r="B130" s="3">
        <f>B120+B124+SUM(B125:B129)</f>
        <v>442579</v>
      </c>
      <c r="C130" s="3">
        <f>C120+C124+SUM(C125:C129)</f>
        <v>523038</v>
      </c>
      <c r="D130" s="3">
        <f>D120+D124+SUM(D125:D129)</f>
        <v>515753</v>
      </c>
      <c r="E130" s="3">
        <f>E120+E124+SUM(E125:E129)</f>
        <v>503372.7823</v>
      </c>
      <c r="F130" s="3">
        <f>F120+F124+SUM(F125:F129)</f>
        <v>535794.977</v>
      </c>
    </row>
    <row r="131" spans="1:6" ht="18">
      <c r="A131" s="3"/>
      <c r="B131" s="1"/>
      <c r="C131" s="1"/>
      <c r="D131" s="1"/>
      <c r="E131" s="1"/>
      <c r="F131" s="1"/>
    </row>
    <row r="132" spans="1:6" ht="18">
      <c r="A132" s="3" t="s">
        <v>100</v>
      </c>
      <c r="B132" s="1"/>
      <c r="C132" s="1"/>
      <c r="D132" s="1"/>
      <c r="E132" s="1"/>
      <c r="F132" s="1"/>
    </row>
    <row r="133" spans="1:6" ht="18">
      <c r="A133" s="5" t="s">
        <v>101</v>
      </c>
      <c r="B133" s="1">
        <v>237755.48</v>
      </c>
      <c r="C133" s="1">
        <v>267638</v>
      </c>
      <c r="D133" s="1">
        <v>440210</v>
      </c>
      <c r="E133" s="1">
        <v>444000</v>
      </c>
      <c r="F133" s="1">
        <v>483950</v>
      </c>
    </row>
    <row r="134" spans="1:6" ht="18">
      <c r="A134" s="5" t="s">
        <v>102</v>
      </c>
      <c r="B134" s="1">
        <v>196694</v>
      </c>
      <c r="C134" s="1">
        <v>200628</v>
      </c>
      <c r="D134" s="1">
        <v>221811</v>
      </c>
      <c r="E134" s="1">
        <v>227660</v>
      </c>
      <c r="F134" s="1">
        <v>237449</v>
      </c>
    </row>
    <row r="135" spans="1:6" ht="18">
      <c r="A135" s="3" t="s">
        <v>81</v>
      </c>
      <c r="B135" s="3">
        <f>B133+B134</f>
        <v>434449.48</v>
      </c>
      <c r="C135" s="3">
        <f>C133+C134</f>
        <v>468266</v>
      </c>
      <c r="D135" s="3">
        <f>D133+D134</f>
        <v>662021</v>
      </c>
      <c r="E135" s="3">
        <f>E133+E134</f>
        <v>671660</v>
      </c>
      <c r="F135" s="3">
        <f>F133+F134</f>
        <v>721399</v>
      </c>
    </row>
    <row r="136" spans="1:6" ht="18">
      <c r="A136" s="5" t="s">
        <v>82</v>
      </c>
      <c r="B136" s="1">
        <v>68295</v>
      </c>
      <c r="C136" s="1">
        <v>83445</v>
      </c>
      <c r="D136" s="1">
        <v>123268</v>
      </c>
      <c r="E136" s="1">
        <v>136078.316</v>
      </c>
      <c r="F136" s="1">
        <v>158419.2204</v>
      </c>
    </row>
    <row r="137" spans="1:6" ht="18">
      <c r="A137" s="5" t="s">
        <v>83</v>
      </c>
      <c r="B137" s="1">
        <v>33235</v>
      </c>
      <c r="C137" s="1">
        <v>35822</v>
      </c>
      <c r="D137" s="1">
        <v>50645</v>
      </c>
      <c r="E137" s="1">
        <v>51381.99</v>
      </c>
      <c r="F137" s="1">
        <v>55187.023499999996</v>
      </c>
    </row>
    <row r="138" spans="1:6" ht="18">
      <c r="A138" s="5" t="s">
        <v>84</v>
      </c>
      <c r="B138" s="1">
        <v>101795</v>
      </c>
      <c r="C138" s="1">
        <v>115374</v>
      </c>
      <c r="D138" s="1">
        <v>165831</v>
      </c>
      <c r="E138" s="1">
        <v>185502.67</v>
      </c>
      <c r="F138" s="1">
        <v>210007.53</v>
      </c>
    </row>
    <row r="139" spans="1:6" ht="18">
      <c r="A139" s="3" t="s">
        <v>85</v>
      </c>
      <c r="B139" s="3">
        <f>SUM(B136:B138)</f>
        <v>203325</v>
      </c>
      <c r="C139" s="3">
        <f>SUM(C136:C138)</f>
        <v>234641</v>
      </c>
      <c r="D139" s="3">
        <f>SUM(D136:D138)</f>
        <v>339744</v>
      </c>
      <c r="E139" s="3">
        <f>SUM(E136:E138)</f>
        <v>372962.976</v>
      </c>
      <c r="F139" s="3">
        <f>SUM(F136:F138)</f>
        <v>423613.77390000003</v>
      </c>
    </row>
    <row r="140" spans="1:6" ht="18">
      <c r="A140" s="5" t="s">
        <v>86</v>
      </c>
      <c r="B140" s="1">
        <v>16945.61</v>
      </c>
      <c r="C140" s="1">
        <v>47570.93</v>
      </c>
      <c r="D140" s="1">
        <v>41627.34</v>
      </c>
      <c r="E140" s="1">
        <v>24837.75</v>
      </c>
      <c r="F140" s="1">
        <v>35000</v>
      </c>
    </row>
    <row r="141" spans="1:6" ht="18">
      <c r="A141" s="5" t="s">
        <v>87</v>
      </c>
      <c r="B141" s="1">
        <v>19529.26</v>
      </c>
      <c r="C141" s="1">
        <v>37878.73</v>
      </c>
      <c r="D141" s="1">
        <v>23164.58</v>
      </c>
      <c r="E141" s="1">
        <v>42082.69</v>
      </c>
      <c r="F141" s="1">
        <v>43500</v>
      </c>
    </row>
    <row r="142" spans="1:6" ht="18">
      <c r="A142" s="5" t="s">
        <v>89</v>
      </c>
      <c r="B142" s="1">
        <v>12134.74</v>
      </c>
      <c r="C142" s="1">
        <v>13720.27</v>
      </c>
      <c r="D142" s="1">
        <v>12969.89</v>
      </c>
      <c r="E142" s="1">
        <v>12399.89</v>
      </c>
      <c r="F142" s="1">
        <v>12500</v>
      </c>
    </row>
    <row r="143" spans="1:6" ht="18">
      <c r="A143" s="5" t="s">
        <v>91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</row>
    <row r="144" spans="1:6" ht="18">
      <c r="A144" s="5" t="s">
        <v>92</v>
      </c>
      <c r="B144" s="1">
        <v>12337.38</v>
      </c>
      <c r="C144" s="1">
        <v>16604.64</v>
      </c>
      <c r="D144" s="1">
        <v>16831.68</v>
      </c>
      <c r="E144" s="1">
        <v>15748.22</v>
      </c>
      <c r="F144" s="1">
        <v>16575</v>
      </c>
    </row>
    <row r="145" spans="1:6" ht="18">
      <c r="A145" s="3" t="s">
        <v>103</v>
      </c>
      <c r="B145" s="3">
        <f>B135+B139+SUM(B140:B144)</f>
        <v>698721.47</v>
      </c>
      <c r="C145" s="3">
        <f>C135+C139+SUM(C140:C144)</f>
        <v>818681.5700000001</v>
      </c>
      <c r="D145" s="3">
        <f>D135+D139+SUM(D140:D144)</f>
        <v>1096358.49</v>
      </c>
      <c r="E145" s="3">
        <f>E135+E139+SUM(E140:E144)</f>
        <v>1139691.526</v>
      </c>
      <c r="F145" s="3">
        <f>F135+F139+SUM(F140:F144)</f>
        <v>1252587.7739</v>
      </c>
    </row>
    <row r="146" spans="1:6" ht="18">
      <c r="A146" s="3"/>
      <c r="B146" s="1"/>
      <c r="C146" s="1"/>
      <c r="D146" s="1"/>
      <c r="E146" s="1"/>
      <c r="F146" s="1"/>
    </row>
    <row r="147" spans="1:6" ht="18">
      <c r="A147" s="3" t="s">
        <v>104</v>
      </c>
      <c r="B147" s="1"/>
      <c r="C147" s="1"/>
      <c r="D147" s="1"/>
      <c r="E147" s="1"/>
      <c r="F147" s="1"/>
    </row>
    <row r="148" spans="1:6" ht="18">
      <c r="A148" s="5" t="s">
        <v>101</v>
      </c>
      <c r="B148" s="1">
        <v>980466</v>
      </c>
      <c r="C148" s="1">
        <v>961046.4</v>
      </c>
      <c r="D148" s="1">
        <v>1037778</v>
      </c>
      <c r="E148" s="1">
        <v>1037384.4835303437</v>
      </c>
      <c r="F148" s="1">
        <v>1066063</v>
      </c>
    </row>
    <row r="149" spans="1:6" ht="18">
      <c r="A149" s="5" t="s">
        <v>102</v>
      </c>
      <c r="B149" s="1">
        <v>302014.68</v>
      </c>
      <c r="C149" s="1">
        <v>334174.38</v>
      </c>
      <c r="D149" s="1">
        <v>408271.17</v>
      </c>
      <c r="E149" s="1">
        <v>404370</v>
      </c>
      <c r="F149" s="1">
        <v>407500</v>
      </c>
    </row>
    <row r="150" spans="1:6" ht="18">
      <c r="A150" s="3" t="s">
        <v>81</v>
      </c>
      <c r="B150" s="3">
        <f>B148+B149</f>
        <v>1282480.68</v>
      </c>
      <c r="C150" s="3">
        <f>C148+C149</f>
        <v>1295220.78</v>
      </c>
      <c r="D150" s="3">
        <f>D148+D149</f>
        <v>1446049.17</v>
      </c>
      <c r="E150" s="3">
        <f>E148+E149</f>
        <v>1441754.4835303437</v>
      </c>
      <c r="F150" s="3">
        <f>F148+F149</f>
        <v>1473563</v>
      </c>
    </row>
    <row r="151" spans="1:6" ht="18">
      <c r="A151" s="5" t="s">
        <v>82</v>
      </c>
      <c r="B151" s="1">
        <v>201606</v>
      </c>
      <c r="C151" s="1">
        <v>230808</v>
      </c>
      <c r="D151" s="1">
        <v>269254</v>
      </c>
      <c r="E151" s="1">
        <v>292099.4583632476</v>
      </c>
      <c r="F151" s="1">
        <v>323594.4348</v>
      </c>
    </row>
    <row r="152" spans="1:6" ht="18">
      <c r="A152" s="5" t="s">
        <v>83</v>
      </c>
      <c r="B152" s="1">
        <v>98110</v>
      </c>
      <c r="C152" s="1">
        <v>99084</v>
      </c>
      <c r="D152" s="1">
        <v>110623</v>
      </c>
      <c r="E152" s="1">
        <v>110294.2179900713</v>
      </c>
      <c r="F152" s="1">
        <v>112727.5695</v>
      </c>
    </row>
    <row r="153" spans="1:6" ht="18">
      <c r="A153" s="5" t="s">
        <v>84</v>
      </c>
      <c r="B153" s="1">
        <v>300493</v>
      </c>
      <c r="C153" s="1">
        <v>319123</v>
      </c>
      <c r="D153" s="1">
        <v>362224</v>
      </c>
      <c r="E153" s="1">
        <v>398191.38</v>
      </c>
      <c r="F153" s="1">
        <v>428971.1</v>
      </c>
    </row>
    <row r="154" spans="1:6" ht="18">
      <c r="A154" s="3" t="s">
        <v>85</v>
      </c>
      <c r="B154" s="3">
        <f>SUM(B151:B153)</f>
        <v>600209</v>
      </c>
      <c r="C154" s="3">
        <f>SUM(C151:C153)</f>
        <v>649015</v>
      </c>
      <c r="D154" s="3">
        <f>SUM(D151:D153)</f>
        <v>742101</v>
      </c>
      <c r="E154" s="3">
        <f>SUM(E151:E153)</f>
        <v>800585.056353319</v>
      </c>
      <c r="F154" s="3">
        <f>SUM(F151:F153)</f>
        <v>865293.1043</v>
      </c>
    </row>
    <row r="155" spans="1:6" ht="18">
      <c r="A155" s="5" t="s">
        <v>86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</row>
    <row r="156" spans="1:6" ht="18">
      <c r="A156" s="5" t="s">
        <v>87</v>
      </c>
      <c r="B156" s="1">
        <v>35017.38</v>
      </c>
      <c r="C156" s="1">
        <v>26567.53</v>
      </c>
      <c r="D156" s="1">
        <v>35214.62</v>
      </c>
      <c r="E156" s="1">
        <v>35890.15492617527</v>
      </c>
      <c r="F156" s="1">
        <v>35000</v>
      </c>
    </row>
    <row r="157" spans="1:6" ht="18">
      <c r="A157" s="5" t="s">
        <v>89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</row>
    <row r="158" spans="1:6" ht="18">
      <c r="A158" s="5" t="s">
        <v>91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</row>
    <row r="159" spans="1:6" ht="18">
      <c r="A159" s="5" t="s">
        <v>92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</row>
    <row r="160" spans="1:6" ht="18">
      <c r="A160" s="3" t="s">
        <v>105</v>
      </c>
      <c r="B160" s="3">
        <f>SUM(B155:B159)+B154+B150</f>
        <v>1917707.06</v>
      </c>
      <c r="C160" s="3">
        <f>SUM(C155:C159)+C154+C150</f>
        <v>1970803.31</v>
      </c>
      <c r="D160" s="3">
        <f>SUM(D155:D159)+D154+D150</f>
        <v>2223364.79</v>
      </c>
      <c r="E160" s="3">
        <f>SUM(E155:E159)+E154+E150</f>
        <v>2278229.694809838</v>
      </c>
      <c r="F160" s="3">
        <f>SUM(F155:F159)+F154+F150</f>
        <v>2373856.1043</v>
      </c>
    </row>
    <row r="161" spans="1:6" ht="18">
      <c r="A161" s="3"/>
      <c r="B161" s="1"/>
      <c r="C161" s="1"/>
      <c r="D161" s="1"/>
      <c r="E161" s="1"/>
      <c r="F161" s="1"/>
    </row>
    <row r="162" spans="1:6" ht="18">
      <c r="A162" s="3" t="s">
        <v>106</v>
      </c>
      <c r="B162" s="1"/>
      <c r="C162" s="1"/>
      <c r="D162" s="1"/>
      <c r="E162" s="1"/>
      <c r="F162" s="1"/>
    </row>
    <row r="163" spans="1:6" ht="18">
      <c r="A163" s="5" t="s">
        <v>107</v>
      </c>
      <c r="B163" s="1">
        <v>602093.21</v>
      </c>
      <c r="C163" s="1">
        <v>558039.67</v>
      </c>
      <c r="D163" s="1">
        <v>562871.33</v>
      </c>
      <c r="E163" s="1">
        <v>565316.19</v>
      </c>
      <c r="F163" s="1">
        <v>625550</v>
      </c>
    </row>
    <row r="164" spans="1:6" ht="18">
      <c r="A164" s="3" t="s">
        <v>81</v>
      </c>
      <c r="B164" s="3">
        <f>B163</f>
        <v>602093.21</v>
      </c>
      <c r="C164" s="3">
        <f>C163</f>
        <v>558039.67</v>
      </c>
      <c r="D164" s="3">
        <f>D163</f>
        <v>562871.33</v>
      </c>
      <c r="E164" s="3">
        <f>E163</f>
        <v>565316.19</v>
      </c>
      <c r="F164" s="3">
        <f>F163</f>
        <v>625550</v>
      </c>
    </row>
    <row r="165" spans="1:6" ht="18">
      <c r="A165" s="5" t="s">
        <v>82</v>
      </c>
      <c r="B165" s="1">
        <v>94649</v>
      </c>
      <c r="C165" s="1">
        <v>99443</v>
      </c>
      <c r="D165" s="1">
        <v>104807</v>
      </c>
      <c r="E165" s="1">
        <v>114533.06009399999</v>
      </c>
      <c r="F165" s="1">
        <v>137370.78</v>
      </c>
    </row>
    <row r="166" spans="1:6" ht="18">
      <c r="A166" s="5" t="s">
        <v>83</v>
      </c>
      <c r="B166" s="1">
        <v>46060</v>
      </c>
      <c r="C166" s="1">
        <v>42690</v>
      </c>
      <c r="D166" s="1">
        <v>43060</v>
      </c>
      <c r="E166" s="1">
        <v>43246.688534999994</v>
      </c>
      <c r="F166" s="1">
        <v>47854.575</v>
      </c>
    </row>
    <row r="167" spans="1:6" ht="18">
      <c r="A167" s="5" t="s">
        <v>84</v>
      </c>
      <c r="B167" s="1">
        <v>141074</v>
      </c>
      <c r="C167" s="1">
        <v>137492</v>
      </c>
      <c r="D167" s="1">
        <v>140995</v>
      </c>
      <c r="E167" s="1">
        <v>156132.02</v>
      </c>
      <c r="F167" s="1">
        <v>182104.78</v>
      </c>
    </row>
    <row r="168" spans="1:6" ht="18">
      <c r="A168" s="3" t="s">
        <v>85</v>
      </c>
      <c r="B168" s="3">
        <f>SUM(B165:B167)</f>
        <v>281783</v>
      </c>
      <c r="C168" s="3">
        <f>SUM(C165:C167)</f>
        <v>279625</v>
      </c>
      <c r="D168" s="3">
        <f>SUM(D165:D167)</f>
        <v>288862</v>
      </c>
      <c r="E168" s="3">
        <f>SUM(E165:E167)</f>
        <v>313911.76862899994</v>
      </c>
      <c r="F168" s="3">
        <f>SUM(F165:F167)</f>
        <v>367330.135</v>
      </c>
    </row>
    <row r="169" spans="1:6" ht="18">
      <c r="A169" s="5" t="s">
        <v>86</v>
      </c>
      <c r="B169" s="1">
        <v>31500</v>
      </c>
      <c r="C169" s="1">
        <v>27500</v>
      </c>
      <c r="D169" s="1">
        <v>29500</v>
      </c>
      <c r="E169" s="1">
        <v>28000</v>
      </c>
      <c r="F169" s="1">
        <v>32500</v>
      </c>
    </row>
    <row r="170" spans="1:6" ht="18">
      <c r="A170" s="5" t="s">
        <v>87</v>
      </c>
      <c r="B170" s="1">
        <v>46344.03</v>
      </c>
      <c r="C170" s="1">
        <v>42767.55</v>
      </c>
      <c r="D170" s="1">
        <v>41312.94</v>
      </c>
      <c r="E170" s="1">
        <v>40961.84</v>
      </c>
      <c r="F170" s="1">
        <v>43000</v>
      </c>
    </row>
    <row r="171" spans="1:6" ht="18">
      <c r="A171" s="5" t="s">
        <v>89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</row>
    <row r="172" spans="1:6" ht="18">
      <c r="A172" s="5" t="s">
        <v>91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</row>
    <row r="173" spans="1:6" ht="18">
      <c r="A173" s="5" t="s">
        <v>92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</row>
    <row r="174" spans="1:6" ht="18">
      <c r="A174" s="3" t="s">
        <v>108</v>
      </c>
      <c r="B174" s="3">
        <f>SUM(B169:B173)+B168+B164</f>
        <v>961720.24</v>
      </c>
      <c r="C174" s="3">
        <f>SUM(C169:C173)+C168+C164</f>
        <v>907932.22</v>
      </c>
      <c r="D174" s="3">
        <f>SUM(D169:D173)+D168+D164</f>
        <v>922546.27</v>
      </c>
      <c r="E174" s="3">
        <f>SUM(E169:E173)+E168+E164</f>
        <v>948189.7986289999</v>
      </c>
      <c r="F174" s="3">
        <f>SUM(F169:F173)+F168+F164</f>
        <v>1068380.135</v>
      </c>
    </row>
    <row r="175" spans="1:6" ht="18">
      <c r="A175" s="3"/>
      <c r="B175" s="1"/>
      <c r="C175" s="1"/>
      <c r="D175" s="1"/>
      <c r="E175" s="1"/>
      <c r="F175" s="1"/>
    </row>
    <row r="176" spans="1:6" ht="18">
      <c r="A176" s="3" t="s">
        <v>109</v>
      </c>
      <c r="B176" s="1"/>
      <c r="C176" s="1"/>
      <c r="D176" s="1"/>
      <c r="E176" s="1"/>
      <c r="F176" s="1"/>
    </row>
    <row r="177" spans="1:6" ht="18">
      <c r="A177" s="5" t="s">
        <v>110</v>
      </c>
      <c r="B177" s="1">
        <v>1203746.73</v>
      </c>
      <c r="C177" s="1">
        <v>1217890.81</v>
      </c>
      <c r="D177" s="1">
        <v>1212615.75</v>
      </c>
      <c r="E177" s="1">
        <v>1245812.8437972665</v>
      </c>
      <c r="F177" s="1">
        <v>1299383</v>
      </c>
    </row>
    <row r="178" spans="1:6" ht="18">
      <c r="A178" s="3" t="s">
        <v>81</v>
      </c>
      <c r="B178" s="3">
        <f>B177</f>
        <v>1203746.73</v>
      </c>
      <c r="C178" s="3">
        <f>C177</f>
        <v>1217890.81</v>
      </c>
      <c r="D178" s="3">
        <f>D177</f>
        <v>1212615.75</v>
      </c>
      <c r="E178" s="3">
        <f>E177</f>
        <v>1245812.8437972665</v>
      </c>
      <c r="F178" s="3">
        <f>F177</f>
        <v>1299383</v>
      </c>
    </row>
    <row r="179" spans="1:6" ht="18">
      <c r="A179" s="5" t="s">
        <v>82</v>
      </c>
      <c r="B179" s="1">
        <v>189229</v>
      </c>
      <c r="C179" s="1">
        <v>214958</v>
      </c>
      <c r="D179" s="1">
        <v>225789</v>
      </c>
      <c r="E179" s="1">
        <v>252401.6821533262</v>
      </c>
      <c r="F179" s="1">
        <v>285344.5068</v>
      </c>
    </row>
    <row r="180" spans="1:6" ht="18">
      <c r="A180" s="5" t="s">
        <v>83</v>
      </c>
      <c r="B180" s="1">
        <v>92087</v>
      </c>
      <c r="C180" s="1">
        <v>93169</v>
      </c>
      <c r="D180" s="1">
        <v>92765</v>
      </c>
      <c r="E180" s="1">
        <v>95304.68255049088</v>
      </c>
      <c r="F180" s="1">
        <v>99402.7995</v>
      </c>
    </row>
    <row r="181" spans="1:6" ht="18">
      <c r="A181" s="5" t="s">
        <v>84</v>
      </c>
      <c r="B181" s="1">
        <v>282045</v>
      </c>
      <c r="C181" s="1">
        <v>302139</v>
      </c>
      <c r="D181" s="1">
        <v>303751</v>
      </c>
      <c r="E181" s="1">
        <v>344075.34</v>
      </c>
      <c r="F181" s="1">
        <v>378265.3</v>
      </c>
    </row>
    <row r="182" spans="1:6" ht="18">
      <c r="A182" s="3" t="s">
        <v>85</v>
      </c>
      <c r="B182" s="3">
        <f>SUM(B179:B181)</f>
        <v>563361</v>
      </c>
      <c r="C182" s="3">
        <f>SUM(C179:C181)</f>
        <v>610266</v>
      </c>
      <c r="D182" s="3">
        <f>SUM(D179:D181)</f>
        <v>622305</v>
      </c>
      <c r="E182" s="3">
        <f>SUM(E179:E181)</f>
        <v>691781.7047038171</v>
      </c>
      <c r="F182" s="3">
        <f>SUM(F179:F181)</f>
        <v>763012.6062999999</v>
      </c>
    </row>
    <row r="183" spans="1:6" ht="18">
      <c r="A183" s="5" t="s">
        <v>86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</row>
    <row r="184" spans="1:6" ht="18">
      <c r="A184" s="5" t="s">
        <v>111</v>
      </c>
      <c r="B184" s="1">
        <v>97166.68</v>
      </c>
      <c r="C184" s="1">
        <v>90233.65</v>
      </c>
      <c r="D184" s="1">
        <v>95630.75</v>
      </c>
      <c r="E184" s="1">
        <v>103710.75938925016</v>
      </c>
      <c r="F184" s="1">
        <v>104625</v>
      </c>
    </row>
    <row r="185" spans="1:6" ht="18">
      <c r="A185" s="5" t="s">
        <v>87</v>
      </c>
      <c r="B185" s="1">
        <v>122328.66</v>
      </c>
      <c r="C185" s="1">
        <v>114017.7</v>
      </c>
      <c r="D185" s="1">
        <v>127773.83</v>
      </c>
      <c r="E185" s="1">
        <v>38615.022998404835</v>
      </c>
      <c r="F185" s="1">
        <v>42500</v>
      </c>
    </row>
    <row r="186" spans="1:6" ht="18">
      <c r="A186" s="5" t="s">
        <v>89</v>
      </c>
      <c r="B186" s="1">
        <v>986439.04</v>
      </c>
      <c r="C186" s="1">
        <v>1231489.3900000001</v>
      </c>
      <c r="D186" s="1">
        <v>1098067.66</v>
      </c>
      <c r="E186" s="1">
        <v>945934.2500760136</v>
      </c>
      <c r="F186" s="1">
        <v>906667</v>
      </c>
    </row>
    <row r="187" spans="1:6" ht="18">
      <c r="A187" s="5" t="s">
        <v>91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</row>
    <row r="188" spans="1:6" ht="18">
      <c r="A188" s="5" t="s">
        <v>92</v>
      </c>
      <c r="B188" s="1">
        <v>1745.86</v>
      </c>
      <c r="C188" s="1">
        <v>1794</v>
      </c>
      <c r="D188" s="1">
        <v>1105.99</v>
      </c>
      <c r="E188" s="1">
        <v>3586.716861417323</v>
      </c>
      <c r="F188" s="1">
        <v>3250</v>
      </c>
    </row>
    <row r="189" spans="1:6" ht="18">
      <c r="A189" s="3" t="s">
        <v>112</v>
      </c>
      <c r="B189" s="3">
        <f>B178+B182+SUM(B183:B188)</f>
        <v>2974787.97</v>
      </c>
      <c r="C189" s="3">
        <f>C178+C182+SUM(C183:C188)</f>
        <v>3265691.5500000003</v>
      </c>
      <c r="D189" s="3">
        <f>D178+D182+SUM(D183:D188)</f>
        <v>3157498.98</v>
      </c>
      <c r="E189" s="3">
        <f>E178+E182+SUM(E183:E188)</f>
        <v>3029441.2978261695</v>
      </c>
      <c r="F189" s="3">
        <f>F178+F182+SUM(F183:F188)</f>
        <v>3119437.6063</v>
      </c>
    </row>
    <row r="190" spans="1:6" ht="18">
      <c r="A190" s="3"/>
      <c r="B190" s="1"/>
      <c r="C190" s="1"/>
      <c r="D190" s="1"/>
      <c r="E190" s="1"/>
      <c r="F190" s="1"/>
    </row>
    <row r="191" spans="1:6" ht="18">
      <c r="A191" s="3" t="s">
        <v>113</v>
      </c>
      <c r="B191" s="1"/>
      <c r="C191" s="1"/>
      <c r="D191" s="1"/>
      <c r="E191" s="1"/>
      <c r="F191" s="1"/>
    </row>
    <row r="192" spans="1:6" ht="18">
      <c r="A192" s="5" t="s">
        <v>114</v>
      </c>
      <c r="B192" s="1">
        <v>83749</v>
      </c>
      <c r="C192" s="1">
        <v>84348</v>
      </c>
      <c r="D192" s="1">
        <v>89088.88</v>
      </c>
      <c r="E192" s="1">
        <v>89529.02456333111</v>
      </c>
      <c r="F192" s="1">
        <v>93379</v>
      </c>
    </row>
    <row r="193" spans="1:6" ht="18">
      <c r="A193" s="5" t="s">
        <v>115</v>
      </c>
      <c r="B193" s="1">
        <v>406704.88</v>
      </c>
      <c r="C193" s="1">
        <v>436069.48</v>
      </c>
      <c r="D193" s="1">
        <v>423475.1</v>
      </c>
      <c r="E193" s="1">
        <v>414589.97988717625</v>
      </c>
      <c r="F193" s="1">
        <v>432417</v>
      </c>
    </row>
    <row r="194" spans="1:6" ht="18">
      <c r="A194" s="5" t="s">
        <v>116</v>
      </c>
      <c r="B194" s="1">
        <v>88884</v>
      </c>
      <c r="C194" s="1">
        <v>88884</v>
      </c>
      <c r="D194" s="1">
        <v>90660</v>
      </c>
      <c r="E194" s="1">
        <v>92103.4</v>
      </c>
      <c r="F194" s="1">
        <v>96064</v>
      </c>
    </row>
    <row r="195" spans="1:6" ht="18">
      <c r="A195" s="5" t="s">
        <v>117</v>
      </c>
      <c r="B195" s="1">
        <v>112400.85</v>
      </c>
      <c r="C195" s="1">
        <v>113503.71</v>
      </c>
      <c r="D195" s="1">
        <v>131923.24</v>
      </c>
      <c r="E195" s="1">
        <v>149999.23842180544</v>
      </c>
      <c r="F195" s="1">
        <v>156449</v>
      </c>
    </row>
    <row r="196" spans="1:6" ht="18">
      <c r="A196" s="3" t="s">
        <v>81</v>
      </c>
      <c r="B196" s="3">
        <f>SUM(B192:B195)</f>
        <v>691738.73</v>
      </c>
      <c r="C196" s="3">
        <f>SUM(C192:C195)</f>
        <v>722805.19</v>
      </c>
      <c r="D196" s="3">
        <f>SUM(D192:D195)</f>
        <v>735147.22</v>
      </c>
      <c r="E196" s="3">
        <f>SUM(E192:E195)</f>
        <v>746221.6428723128</v>
      </c>
      <c r="F196" s="3">
        <f>SUM(F192:F195)</f>
        <v>778309</v>
      </c>
    </row>
    <row r="197" spans="1:6" ht="18">
      <c r="A197" s="5" t="s">
        <v>82</v>
      </c>
      <c r="B197" s="1">
        <v>114206</v>
      </c>
      <c r="C197" s="1">
        <v>128803</v>
      </c>
      <c r="D197" s="1">
        <v>136884</v>
      </c>
      <c r="E197" s="1">
        <v>151184.50484593058</v>
      </c>
      <c r="F197" s="1">
        <v>170916.65639999998</v>
      </c>
    </row>
    <row r="198" spans="1:6" ht="18">
      <c r="A198" s="5" t="s">
        <v>83</v>
      </c>
      <c r="B198" s="1">
        <v>52918</v>
      </c>
      <c r="C198" s="1">
        <v>55295</v>
      </c>
      <c r="D198" s="1">
        <v>56239</v>
      </c>
      <c r="E198" s="1">
        <v>57085.95567973193</v>
      </c>
      <c r="F198" s="1">
        <v>59540.6385</v>
      </c>
    </row>
    <row r="199" spans="1:6" ht="18">
      <c r="A199" s="5" t="s">
        <v>84</v>
      </c>
      <c r="B199" s="1">
        <v>167780</v>
      </c>
      <c r="C199" s="1">
        <v>175299</v>
      </c>
      <c r="D199" s="1">
        <v>194423</v>
      </c>
      <c r="E199" s="1">
        <v>206095.61</v>
      </c>
      <c r="F199" s="1">
        <v>226574.68</v>
      </c>
    </row>
    <row r="200" spans="1:6" ht="18">
      <c r="A200" s="3" t="s">
        <v>85</v>
      </c>
      <c r="B200" s="3">
        <f>SUM(B197:B199)</f>
        <v>334904</v>
      </c>
      <c r="C200" s="3">
        <f>SUM(C197:C199)</f>
        <v>359397</v>
      </c>
      <c r="D200" s="3">
        <f>SUM(D197:D199)</f>
        <v>387546</v>
      </c>
      <c r="E200" s="3">
        <f>SUM(E197:E199)</f>
        <v>414366.0705256625</v>
      </c>
      <c r="F200" s="3">
        <f>SUM(F197:F199)</f>
        <v>457031.9749</v>
      </c>
    </row>
    <row r="201" spans="1:6" ht="18">
      <c r="A201" s="5" t="s">
        <v>118</v>
      </c>
      <c r="B201" s="1">
        <v>2165.98</v>
      </c>
      <c r="C201" s="1">
        <v>1023.4</v>
      </c>
      <c r="D201" s="1">
        <v>1586.11</v>
      </c>
      <c r="E201" s="1">
        <v>2400.778436245004</v>
      </c>
      <c r="F201" s="1">
        <v>2400</v>
      </c>
    </row>
    <row r="202" spans="1:6" ht="18">
      <c r="A202" s="5" t="s">
        <v>119</v>
      </c>
      <c r="B202" s="1">
        <v>5000</v>
      </c>
      <c r="C202" s="1">
        <v>5350</v>
      </c>
      <c r="D202" s="1">
        <v>5350</v>
      </c>
      <c r="E202" s="1">
        <v>5750</v>
      </c>
      <c r="F202" s="1">
        <v>5950</v>
      </c>
    </row>
    <row r="203" spans="1:6" ht="18">
      <c r="A203" s="5" t="s">
        <v>120</v>
      </c>
      <c r="B203" s="1">
        <v>133213.33</v>
      </c>
      <c r="C203" s="1">
        <v>210298.34</v>
      </c>
      <c r="D203" s="1">
        <v>240770.38</v>
      </c>
      <c r="E203" s="1">
        <v>222975.61305834557</v>
      </c>
      <c r="F203" s="1">
        <v>245500</v>
      </c>
    </row>
    <row r="204" spans="1:6" ht="18">
      <c r="A204" s="5" t="s">
        <v>121</v>
      </c>
      <c r="B204" s="1">
        <v>16209.03</v>
      </c>
      <c r="C204" s="1">
        <v>16424.78</v>
      </c>
      <c r="D204" s="1">
        <v>16419.4</v>
      </c>
      <c r="E204" s="1">
        <v>19113.521222277202</v>
      </c>
      <c r="F204" s="1">
        <v>19250</v>
      </c>
    </row>
    <row r="205" spans="1:6" ht="18">
      <c r="A205" s="5" t="s">
        <v>122</v>
      </c>
      <c r="B205" s="1">
        <v>98325.87</v>
      </c>
      <c r="C205" s="1">
        <v>132714.39</v>
      </c>
      <c r="D205" s="1">
        <v>159893.25</v>
      </c>
      <c r="E205" s="1">
        <v>138120.79143228434</v>
      </c>
      <c r="F205" s="1">
        <v>143150</v>
      </c>
    </row>
    <row r="206" spans="1:6" ht="18">
      <c r="A206" s="5" t="s">
        <v>91</v>
      </c>
      <c r="B206" s="1">
        <v>0</v>
      </c>
      <c r="C206" s="1">
        <v>5200</v>
      </c>
      <c r="D206" s="1">
        <v>71548.97</v>
      </c>
      <c r="E206" s="1">
        <v>16072.66</v>
      </c>
      <c r="F206" s="1">
        <v>0</v>
      </c>
    </row>
    <row r="207" spans="1:6" ht="18">
      <c r="A207" s="5" t="s">
        <v>123</v>
      </c>
      <c r="B207" s="1">
        <v>352278</v>
      </c>
      <c r="C207" s="1">
        <v>370728</v>
      </c>
      <c r="D207" s="1">
        <v>386420</v>
      </c>
      <c r="E207" s="1">
        <v>0</v>
      </c>
      <c r="F207" s="1">
        <v>0</v>
      </c>
    </row>
    <row r="208" spans="1:6" ht="18">
      <c r="A208" s="5" t="s">
        <v>92</v>
      </c>
      <c r="B208" s="1">
        <v>6106.63</v>
      </c>
      <c r="C208" s="1">
        <v>7630.28</v>
      </c>
      <c r="D208" s="1">
        <v>8935.54</v>
      </c>
      <c r="E208" s="1">
        <v>7812.501257972134</v>
      </c>
      <c r="F208" s="1">
        <v>8250</v>
      </c>
    </row>
    <row r="209" spans="1:6" ht="18">
      <c r="A209" s="3" t="s">
        <v>124</v>
      </c>
      <c r="B209" s="3">
        <f>B196+B200+SUM(B201:B208)</f>
        <v>1639941.5699999998</v>
      </c>
      <c r="C209" s="3">
        <f>C196+C200+SUM(C201:C208)</f>
        <v>1831571.38</v>
      </c>
      <c r="D209" s="3">
        <f>D196+D200+SUM(D201:D208)</f>
        <v>2013616.87</v>
      </c>
      <c r="E209" s="3">
        <f>E196+E200+SUM(E201:E208)</f>
        <v>1572833.5788050995</v>
      </c>
      <c r="F209" s="3">
        <f>F196+F200+SUM(F201:F208)</f>
        <v>1659840.9749</v>
      </c>
    </row>
    <row r="210" spans="1:6" ht="18">
      <c r="A210" s="3"/>
      <c r="B210" s="1"/>
      <c r="C210" s="1"/>
      <c r="D210" s="1"/>
      <c r="E210" s="1"/>
      <c r="F210" s="1"/>
    </row>
    <row r="211" spans="1:6" ht="18">
      <c r="A211" s="3" t="s">
        <v>125</v>
      </c>
      <c r="B211" s="1"/>
      <c r="C211" s="1"/>
      <c r="D211" s="1"/>
      <c r="E211" s="1"/>
      <c r="F211" s="1"/>
    </row>
    <row r="212" spans="1:6" ht="18">
      <c r="A212" s="5" t="s">
        <v>126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</row>
    <row r="213" spans="1:6" ht="18">
      <c r="A213" s="3" t="s">
        <v>81</v>
      </c>
      <c r="B213" s="3">
        <f>B212</f>
        <v>0</v>
      </c>
      <c r="C213" s="3">
        <f>C212</f>
        <v>0</v>
      </c>
      <c r="D213" s="3">
        <f>D212</f>
        <v>0</v>
      </c>
      <c r="E213" s="3">
        <f>E212</f>
        <v>0</v>
      </c>
      <c r="F213" s="3">
        <f>F212</f>
        <v>0</v>
      </c>
    </row>
    <row r="214" spans="1:6" ht="18">
      <c r="A214" s="5" t="s">
        <v>82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</row>
    <row r="215" spans="1:6" ht="18">
      <c r="A215" s="5" t="s">
        <v>83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</row>
    <row r="216" spans="1:6" ht="18">
      <c r="A216" s="5" t="s">
        <v>84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</row>
    <row r="217" spans="1:6" ht="18">
      <c r="A217" s="3" t="s">
        <v>85</v>
      </c>
      <c r="B217" s="3">
        <f>SUM(B214:B216)</f>
        <v>0</v>
      </c>
      <c r="C217" s="3">
        <f>SUM(C214:C216)</f>
        <v>0</v>
      </c>
      <c r="D217" s="3">
        <f>SUM(D214:D216)</f>
        <v>0</v>
      </c>
      <c r="E217" s="3">
        <f>SUM(E214:E216)</f>
        <v>0</v>
      </c>
      <c r="F217" s="3">
        <f>SUM(F214:F216)</f>
        <v>0</v>
      </c>
    </row>
    <row r="218" spans="1:6" ht="18">
      <c r="A218" s="5" t="s">
        <v>86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</row>
    <row r="219" spans="1:6" ht="18">
      <c r="A219" s="5" t="s">
        <v>87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</row>
    <row r="220" spans="1:6" ht="18">
      <c r="A220" s="5" t="s">
        <v>89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</row>
    <row r="221" spans="1:6" ht="18">
      <c r="A221" s="5" t="s">
        <v>91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</row>
    <row r="222" spans="1:6" ht="18">
      <c r="A222" s="5" t="s">
        <v>92</v>
      </c>
      <c r="B222" s="1">
        <v>2903.25</v>
      </c>
      <c r="C222" s="1">
        <v>5135.25</v>
      </c>
      <c r="D222" s="1">
        <v>3108.91</v>
      </c>
      <c r="E222" s="1">
        <v>2500</v>
      </c>
      <c r="F222" s="1">
        <v>2500</v>
      </c>
    </row>
    <row r="223" spans="1:6" ht="18">
      <c r="A223" s="3" t="s">
        <v>127</v>
      </c>
      <c r="B223" s="3">
        <f>B213+B217+SUM(B218:B222)</f>
        <v>2903.25</v>
      </c>
      <c r="C223" s="3">
        <f>C213+C217+SUM(C218:C222)</f>
        <v>5135.25</v>
      </c>
      <c r="D223" s="3">
        <f>D213+D217+SUM(D218:D222)</f>
        <v>3108.91</v>
      </c>
      <c r="E223" s="3">
        <f>E213+E217+SUM(E218:E222)</f>
        <v>2500</v>
      </c>
      <c r="F223" s="3">
        <f>F213+F217+SUM(F218:F222)</f>
        <v>2500</v>
      </c>
    </row>
    <row r="224" spans="1:6" ht="18">
      <c r="A224" s="3"/>
      <c r="B224" s="1"/>
      <c r="C224" s="1"/>
      <c r="D224" s="1"/>
      <c r="E224" s="1"/>
      <c r="F224" s="1"/>
    </row>
    <row r="225" spans="1:6" ht="18">
      <c r="A225" s="3" t="s">
        <v>128</v>
      </c>
      <c r="B225" s="1"/>
      <c r="C225" s="1"/>
      <c r="D225" s="1"/>
      <c r="E225" s="1"/>
      <c r="F225" s="1"/>
    </row>
    <row r="226" spans="1:6" ht="18">
      <c r="A226" s="3" t="s">
        <v>129</v>
      </c>
      <c r="B226" s="1"/>
      <c r="C226" s="1"/>
      <c r="D226" s="1"/>
      <c r="E226" s="1"/>
      <c r="F226" s="1"/>
    </row>
    <row r="227" spans="1:6" ht="18">
      <c r="A227" s="5" t="s">
        <v>130</v>
      </c>
      <c r="B227" s="1">
        <f>B25</f>
        <v>14202764.219999999</v>
      </c>
      <c r="C227" s="1">
        <f>C25</f>
        <v>17043647.95</v>
      </c>
      <c r="D227" s="1">
        <f>D25</f>
        <v>17377131.57</v>
      </c>
      <c r="E227" s="1">
        <f>E25</f>
        <v>17319441.600276012</v>
      </c>
      <c r="F227" s="1">
        <f>F25</f>
        <v>17557659</v>
      </c>
    </row>
    <row r="228" spans="1:6" ht="18">
      <c r="A228" s="5" t="s">
        <v>131</v>
      </c>
      <c r="B228" s="1">
        <f>B66</f>
        <v>15398514</v>
      </c>
      <c r="C228" s="1">
        <f>C66</f>
        <v>15191821</v>
      </c>
      <c r="D228" s="1">
        <f>D66</f>
        <v>16046112</v>
      </c>
      <c r="E228" s="1">
        <f>E66</f>
        <v>18139419</v>
      </c>
      <c r="F228" s="1">
        <f>F66</f>
        <v>20102326</v>
      </c>
    </row>
    <row r="229" spans="1:6" ht="18">
      <c r="A229" s="5" t="s">
        <v>132</v>
      </c>
      <c r="B229" s="1">
        <f>B79</f>
        <v>3036381</v>
      </c>
      <c r="C229" s="1">
        <f>C79</f>
        <v>2616676</v>
      </c>
      <c r="D229" s="1">
        <f>D79</f>
        <v>1680062</v>
      </c>
      <c r="E229" s="1">
        <f>E79</f>
        <v>1540765</v>
      </c>
      <c r="F229" s="1">
        <f>F79</f>
        <v>1451310</v>
      </c>
    </row>
    <row r="230" spans="1:6" ht="18">
      <c r="A230" s="3" t="s">
        <v>74</v>
      </c>
      <c r="B230" s="3">
        <f>B227+B228+B229</f>
        <v>32637659.22</v>
      </c>
      <c r="C230" s="3">
        <f>C227+C228+C229</f>
        <v>34852144.95</v>
      </c>
      <c r="D230" s="3">
        <f>D227+D228+D229</f>
        <v>35103305.57</v>
      </c>
      <c r="E230" s="3">
        <f>E227+E228+E229</f>
        <v>36999625.60027601</v>
      </c>
      <c r="F230" s="3">
        <f>F227+F228+F229</f>
        <v>39111295</v>
      </c>
    </row>
    <row r="231" spans="1:6" ht="18">
      <c r="A231" s="3"/>
      <c r="B231" s="1"/>
      <c r="C231" s="1"/>
      <c r="D231" s="1"/>
      <c r="E231" s="1"/>
      <c r="F231" s="1"/>
    </row>
    <row r="232" spans="1:6" ht="18">
      <c r="A232" s="3" t="s">
        <v>133</v>
      </c>
      <c r="B232" s="1"/>
      <c r="C232" s="1"/>
      <c r="D232" s="1"/>
      <c r="E232" s="1"/>
      <c r="F232" s="1"/>
    </row>
    <row r="233" spans="1:6" ht="18">
      <c r="A233" s="5" t="s">
        <v>134</v>
      </c>
      <c r="B233" s="1">
        <f>B90+B106+B120+B135+B150+B164+B178+B196+B213</f>
        <v>19286758.21</v>
      </c>
      <c r="C233" s="1">
        <f>C90+C106+C120+C135+C150+C164+C178+C196+C213</f>
        <v>19894881.94</v>
      </c>
      <c r="D233" s="1">
        <f>D90+D106+D120+D135+D150+D164+D178+D196+D213</f>
        <v>20531219.949999996</v>
      </c>
      <c r="E233" s="1">
        <f>E90+E106+E120+E135+E150+E164+E178+E196+E213</f>
        <v>21165439.54786816</v>
      </c>
      <c r="F233" s="1">
        <f>F90+F106+F120+F135+F150+F164+F178+F196+F213</f>
        <v>22353366</v>
      </c>
    </row>
    <row r="234" spans="1:6" ht="18">
      <c r="A234" s="5" t="s">
        <v>135</v>
      </c>
      <c r="B234" s="1">
        <f>B94+B110+B124+B139+B154+B168+B200+B217+B182</f>
        <v>9037490</v>
      </c>
      <c r="C234" s="1">
        <f>C94+C110+C124+C139+C154+C168+C200+C217+C182</f>
        <v>9950833</v>
      </c>
      <c r="D234" s="1">
        <f>D94+D110+D124+D139+D154+D168+D200+D217+D182</f>
        <v>10510402</v>
      </c>
      <c r="E234" s="1">
        <f>E94+E110+E124+E139+E154+E168+E200+E217+E182</f>
        <v>11752859.347810002</v>
      </c>
      <c r="F234" s="1">
        <f>F94+F110+F124+F139+F154+F168+F200+F217+F182</f>
        <v>13126153.002600001</v>
      </c>
    </row>
    <row r="235" spans="1:6" ht="18">
      <c r="A235" s="5" t="s">
        <v>136</v>
      </c>
      <c r="B235" s="1">
        <f>B95+B111+B125+B140+B155+B169+B183+B218</f>
        <v>571514.09</v>
      </c>
      <c r="C235" s="1">
        <f>C95+C111+C125+C140+C155+C169+C183+C218</f>
        <v>723296.38</v>
      </c>
      <c r="D235" s="1">
        <f>D95+D111+D125+D140+D155+D169+D183+D218</f>
        <v>780069.48</v>
      </c>
      <c r="E235" s="1">
        <f>E95+E111+E125+E140+E155+E169+E183+E218</f>
        <v>842153.8600000001</v>
      </c>
      <c r="F235" s="1">
        <f>F95+F111+F125+F140+F155+F169+F183+F218</f>
        <v>663662</v>
      </c>
    </row>
    <row r="236" spans="1:6" ht="18">
      <c r="A236" s="5" t="s">
        <v>137</v>
      </c>
      <c r="B236" s="1">
        <f>B184</f>
        <v>97166.68</v>
      </c>
      <c r="C236" s="1">
        <f>C184</f>
        <v>90233.65</v>
      </c>
      <c r="D236" s="1">
        <f>D184</f>
        <v>95630.75</v>
      </c>
      <c r="E236" s="1">
        <f>E184</f>
        <v>103710.75938925016</v>
      </c>
      <c r="F236" s="1">
        <f>F184</f>
        <v>104625</v>
      </c>
    </row>
    <row r="237" spans="1:6" ht="18">
      <c r="A237" s="5" t="s">
        <v>138</v>
      </c>
      <c r="B237" s="1">
        <f>B96+B97+B112+B126+B141+B156+B170+B201+B202+B219+B185</f>
        <v>373609.44000000006</v>
      </c>
      <c r="C237" s="1">
        <f>C96+C97+C112+C126+C141+C156+C170+C201+C202+C219+C185</f>
        <v>365552.94</v>
      </c>
      <c r="D237" s="1">
        <f>D96+D97+D112+D126+D141+D156+D170+D201+D202+D219+D185</f>
        <v>436397.01</v>
      </c>
      <c r="E237" s="1">
        <f>E96+E97+E112+E126+E141+E156+E170+E201+E202+E219+E185</f>
        <v>371215.130652745</v>
      </c>
      <c r="F237" s="1">
        <f>F96+F97+F112+F126+F141+F156+F170+F201+F202+F219+F185</f>
        <v>464125</v>
      </c>
    </row>
    <row r="238" spans="1:6" ht="18">
      <c r="A238" s="5" t="s">
        <v>139</v>
      </c>
      <c r="B238" s="1">
        <f>B98+B99+B113+B127+B142+B157+B171+B186+SUM(B203:B205)+B220</f>
        <v>2169908.4</v>
      </c>
      <c r="C238" s="1">
        <f>C98+C99+C113+C127+C142+C157+C171+C186+SUM(C203:C205)+C220</f>
        <v>2950626.17</v>
      </c>
      <c r="D238" s="1">
        <f>D98+D99+D113+D127+D142+D157+D171+D186+SUM(D203:D205)+D220</f>
        <v>2588753.7199999997</v>
      </c>
      <c r="E238" s="1">
        <f>E98+E99+E113+E127+E142+E157+E171+E186+SUM(E203:E205)+E220</f>
        <v>2224115.3833134538</v>
      </c>
      <c r="F238" s="1">
        <f>F98+F99+F113+F127+F142+F157+F171+F186+SUM(F203:F205)+F220</f>
        <v>2234212</v>
      </c>
    </row>
    <row r="239" spans="1:6" ht="18">
      <c r="A239" s="5" t="s">
        <v>140</v>
      </c>
      <c r="B239" s="1">
        <f>B100+B114+B128+B143+B158+B172+B187+SUM(B206:B207)+B221</f>
        <v>645756.9099999999</v>
      </c>
      <c r="C239" s="1">
        <f>C100+C114+C128+C143+C158+C172+C187+SUM(C206:C207)+C221</f>
        <v>585954.63</v>
      </c>
      <c r="D239" s="1">
        <f>D100+D114+D128+D143+D158+D172+D187+SUM(D206:D207)+D221</f>
        <v>636304.3899999999</v>
      </c>
      <c r="E239" s="1">
        <f>E100+E114+E128+E143+E158+E172+E187+SUM(E206:E207)+E221</f>
        <v>148325.92569103197</v>
      </c>
      <c r="F239" s="1">
        <f>F100+F114+F128+F143+F158+F172+F187+SUM(F206:F207)+F221</f>
        <v>100103</v>
      </c>
    </row>
    <row r="240" spans="1:6" ht="18">
      <c r="A240" s="5" t="s">
        <v>141</v>
      </c>
      <c r="B240" s="1">
        <f>B101+B115+B129+B144+B159+B173+B188+B208+B222</f>
        <v>49649.81</v>
      </c>
      <c r="C240" s="1">
        <f>C101+C115+C129+C144+C159+C173+C188+C208+C222</f>
        <v>57962.03999999999</v>
      </c>
      <c r="D240" s="1">
        <f>D101+D115+D129+D144+D159+D173+D188+D208+D222</f>
        <v>84559.20000000001</v>
      </c>
      <c r="E240" s="1">
        <f>E101+E115+E129+E144+E159+E173+E188+E208+E222</f>
        <v>71818.28665910313</v>
      </c>
      <c r="F240" s="1">
        <f>F101+F115+F129+F144+F159+F173+F188+F208+F222</f>
        <v>65049</v>
      </c>
    </row>
    <row r="241" spans="1:6" ht="18">
      <c r="A241" s="3" t="s">
        <v>142</v>
      </c>
      <c r="B241" s="3">
        <f>SUM(B233:B240)</f>
        <v>32231853.54</v>
      </c>
      <c r="C241" s="3">
        <f>SUM(C233:C240)</f>
        <v>34619340.75</v>
      </c>
      <c r="D241" s="3">
        <f>SUM(D233:D240)</f>
        <v>35663336.5</v>
      </c>
      <c r="E241" s="3">
        <f>SUM(E233:E240)</f>
        <v>36679638.24138375</v>
      </c>
      <c r="F241" s="3">
        <f>SUM(F233:F240)</f>
        <v>39111295.0026</v>
      </c>
    </row>
    <row r="242" spans="1:6" ht="18">
      <c r="A242" s="3"/>
      <c r="B242" s="1"/>
      <c r="C242" s="1"/>
      <c r="D242" s="1"/>
      <c r="E242" s="1"/>
      <c r="F242" s="1"/>
    </row>
    <row r="243" spans="1:6" ht="18">
      <c r="A243" s="3" t="s">
        <v>143</v>
      </c>
      <c r="B243" s="3">
        <f>B230-B241</f>
        <v>405805.6799999997</v>
      </c>
      <c r="C243" s="3">
        <f>C230-C241</f>
        <v>232804.20000000298</v>
      </c>
      <c r="D243" s="3">
        <f>D230-D241</f>
        <v>-560030.9299999997</v>
      </c>
      <c r="E243" s="3">
        <f>E230-E241</f>
        <v>319987.35889225453</v>
      </c>
      <c r="F243" s="3">
        <f>F230-F241</f>
        <v>-0.0025999993085861206</v>
      </c>
    </row>
    <row r="244" spans="1:6" ht="18">
      <c r="A244" s="3"/>
      <c r="B244" s="1"/>
      <c r="C244" s="1"/>
      <c r="D244" s="1"/>
      <c r="E244" s="1"/>
      <c r="F244" s="1"/>
    </row>
    <row r="245" spans="1:6" ht="18">
      <c r="A245" s="3" t="s">
        <v>144</v>
      </c>
      <c r="B245" s="3">
        <v>5031233</v>
      </c>
      <c r="C245" s="3">
        <v>5437038.68</v>
      </c>
      <c r="D245" s="3">
        <v>5669842.88</v>
      </c>
      <c r="E245" s="3">
        <v>5109811.95</v>
      </c>
      <c r="F245" s="3">
        <v>5429799.31</v>
      </c>
    </row>
    <row r="246" spans="1:6" ht="18">
      <c r="A246" s="3"/>
      <c r="B246" s="1"/>
      <c r="C246" s="1"/>
      <c r="D246" s="1"/>
      <c r="E246" s="1"/>
      <c r="F246" s="1"/>
    </row>
    <row r="247" spans="1:6" ht="18">
      <c r="A247" s="3" t="s">
        <v>145</v>
      </c>
      <c r="B247" s="3">
        <f>B243+B245</f>
        <v>5437038.68</v>
      </c>
      <c r="C247" s="3">
        <f>C243+C245</f>
        <v>5669842.880000003</v>
      </c>
      <c r="D247" s="3">
        <f>D243+D245</f>
        <v>5109811.95</v>
      </c>
      <c r="E247" s="3">
        <f>E243+E245</f>
        <v>5429799.308892255</v>
      </c>
      <c r="F247" s="3">
        <f>F243+F245</f>
        <v>5429799.3074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52.77734375" style="0" bestFit="1" customWidth="1"/>
    <col min="2" max="4" width="13.77734375" style="0" bestFit="1" customWidth="1"/>
    <col min="5" max="5" width="16.6640625" style="0" bestFit="1" customWidth="1"/>
    <col min="6" max="6" width="14.3359375" style="0" bestFit="1" customWidth="1"/>
  </cols>
  <sheetData>
    <row r="1" spans="1:6" ht="23.25">
      <c r="A1" s="2" t="s">
        <v>0</v>
      </c>
      <c r="B1" s="1"/>
      <c r="C1" s="1"/>
      <c r="D1" s="1"/>
      <c r="E1" s="1"/>
      <c r="F1" s="1"/>
    </row>
    <row r="2" spans="1:6" ht="18">
      <c r="A2" s="3" t="s">
        <v>1</v>
      </c>
      <c r="B2" s="1"/>
      <c r="C2" s="1"/>
      <c r="D2" s="1"/>
      <c r="E2" s="1"/>
      <c r="F2" s="1"/>
    </row>
    <row r="3" spans="1:6" ht="18">
      <c r="A3" s="3" t="s">
        <v>2</v>
      </c>
      <c r="B3" s="1"/>
      <c r="C3" s="1"/>
      <c r="D3" s="1"/>
      <c r="E3" s="1"/>
      <c r="F3" s="1"/>
    </row>
    <row r="4" spans="1:6" ht="18">
      <c r="A4" s="1"/>
      <c r="B4" s="4" t="s">
        <v>205</v>
      </c>
      <c r="C4" s="4" t="s">
        <v>206</v>
      </c>
      <c r="D4" s="4" t="s">
        <v>207</v>
      </c>
      <c r="E4" s="4" t="s">
        <v>208</v>
      </c>
      <c r="F4" s="4" t="s">
        <v>210</v>
      </c>
    </row>
    <row r="5" spans="1:6" ht="18">
      <c r="A5" s="4" t="s">
        <v>146</v>
      </c>
      <c r="B5" s="4"/>
      <c r="C5" s="4"/>
      <c r="D5" s="4"/>
      <c r="E5" s="4" t="s">
        <v>209</v>
      </c>
      <c r="F5" s="4"/>
    </row>
    <row r="6" spans="1:6" ht="18">
      <c r="A6" s="3" t="s">
        <v>4</v>
      </c>
      <c r="B6" s="1"/>
      <c r="C6" s="1"/>
      <c r="D6" s="1"/>
      <c r="E6" s="1"/>
      <c r="F6" s="1"/>
    </row>
    <row r="7" spans="1:6" ht="18">
      <c r="A7" s="3" t="s">
        <v>5</v>
      </c>
      <c r="B7" s="1"/>
      <c r="C7" s="1"/>
      <c r="D7" s="1"/>
      <c r="E7" s="1"/>
      <c r="F7" s="1"/>
    </row>
    <row r="8" spans="1:6" ht="18">
      <c r="A8" s="1" t="s">
        <v>147</v>
      </c>
      <c r="B8" s="1">
        <v>10250</v>
      </c>
      <c r="C8" s="1">
        <v>0</v>
      </c>
      <c r="D8" s="1">
        <v>13704</v>
      </c>
      <c r="E8" s="1">
        <v>12500</v>
      </c>
      <c r="F8" s="1">
        <v>12500</v>
      </c>
    </row>
    <row r="9" spans="1:6" ht="18">
      <c r="A9" s="1" t="s">
        <v>148</v>
      </c>
      <c r="B9" s="1">
        <v>264068</v>
      </c>
      <c r="C9" s="1">
        <v>316077</v>
      </c>
      <c r="D9" s="1">
        <v>327916</v>
      </c>
      <c r="E9" s="1">
        <f>272500+100000</f>
        <v>372500</v>
      </c>
      <c r="F9" s="1">
        <v>372500</v>
      </c>
    </row>
    <row r="10" spans="1:6" ht="18">
      <c r="A10" s="1" t="s">
        <v>149</v>
      </c>
      <c r="B10" s="1">
        <v>189320</v>
      </c>
      <c r="C10" s="1">
        <v>194250</v>
      </c>
      <c r="D10" s="1">
        <v>207256</v>
      </c>
      <c r="E10" s="1">
        <f>197500+100000</f>
        <v>297500</v>
      </c>
      <c r="F10" s="1">
        <v>297500</v>
      </c>
    </row>
    <row r="11" spans="1:6" ht="18">
      <c r="A11" s="1" t="s">
        <v>150</v>
      </c>
      <c r="B11" s="1">
        <v>1212695</v>
      </c>
      <c r="C11" s="1">
        <v>991903</v>
      </c>
      <c r="D11" s="1">
        <v>1084025</v>
      </c>
      <c r="E11" s="1">
        <v>1140500</v>
      </c>
      <c r="F11" s="1">
        <v>1140500</v>
      </c>
    </row>
    <row r="12" spans="1:6" ht="18">
      <c r="A12" s="3" t="s">
        <v>151</v>
      </c>
      <c r="B12" s="3">
        <f>SUM(B8:B11)</f>
        <v>1676333</v>
      </c>
      <c r="C12" s="3">
        <f>SUM(C8:C11)</f>
        <v>1502230</v>
      </c>
      <c r="D12" s="3">
        <f>SUM(D8:D11)</f>
        <v>1632901</v>
      </c>
      <c r="E12" s="3">
        <f>SUM(E8:E11)</f>
        <v>1823000</v>
      </c>
      <c r="F12" s="3">
        <f>SUM(F8:F11)</f>
        <v>1823000</v>
      </c>
    </row>
    <row r="13" spans="1:6" ht="18">
      <c r="A13" s="1"/>
      <c r="B13" s="1"/>
      <c r="C13" s="1"/>
      <c r="D13" s="1"/>
      <c r="E13" s="1"/>
      <c r="F13" s="1"/>
    </row>
    <row r="14" spans="1:6" ht="18">
      <c r="A14" s="1"/>
      <c r="B14" s="1"/>
      <c r="C14" s="1"/>
      <c r="D14" s="1"/>
      <c r="E14" s="1"/>
      <c r="F14" s="1"/>
    </row>
    <row r="15" spans="1:6" ht="18">
      <c r="A15" s="3" t="s">
        <v>75</v>
      </c>
      <c r="B15" s="1"/>
      <c r="C15" s="1"/>
      <c r="D15" s="1"/>
      <c r="E15" s="1"/>
      <c r="F15" s="1"/>
    </row>
    <row r="16" spans="1:6" ht="18">
      <c r="A16" s="1" t="s">
        <v>136</v>
      </c>
      <c r="B16" s="1">
        <v>0</v>
      </c>
      <c r="C16" s="1">
        <v>473623</v>
      </c>
      <c r="D16" s="1">
        <v>305653</v>
      </c>
      <c r="E16" s="1">
        <f>47500+200000</f>
        <v>247500</v>
      </c>
      <c r="F16" s="1">
        <v>247500</v>
      </c>
    </row>
    <row r="17" spans="1:6" ht="18">
      <c r="A17" s="1" t="s">
        <v>138</v>
      </c>
      <c r="B17" s="1">
        <v>0</v>
      </c>
      <c r="C17" s="1">
        <v>432281</v>
      </c>
      <c r="D17" s="1">
        <v>71216</v>
      </c>
      <c r="E17" s="1">
        <v>17500</v>
      </c>
      <c r="F17" s="1">
        <v>17500</v>
      </c>
    </row>
    <row r="18" spans="1:6" ht="18">
      <c r="A18" s="1" t="s">
        <v>139</v>
      </c>
      <c r="B18" s="1">
        <v>1676333</v>
      </c>
      <c r="C18" s="1">
        <v>435504</v>
      </c>
      <c r="D18" s="1">
        <v>1257384</v>
      </c>
      <c r="E18" s="1">
        <f>152500+1405500</f>
        <v>1558000</v>
      </c>
      <c r="F18" s="1">
        <v>1558000</v>
      </c>
    </row>
    <row r="19" spans="1:6" ht="18">
      <c r="A19" s="1" t="s">
        <v>140</v>
      </c>
      <c r="B19" s="1">
        <v>0</v>
      </c>
      <c r="C19" s="1">
        <v>103760</v>
      </c>
      <c r="D19" s="1">
        <v>0</v>
      </c>
      <c r="E19" s="1">
        <v>0</v>
      </c>
      <c r="F19" s="1">
        <v>0</v>
      </c>
    </row>
    <row r="20" spans="1:6" ht="18">
      <c r="A20" s="3" t="s">
        <v>152</v>
      </c>
      <c r="B20" s="3">
        <f>SUM(B16:B19)</f>
        <v>1676333</v>
      </c>
      <c r="C20" s="3">
        <f>SUM(C16:C19)</f>
        <v>1445168</v>
      </c>
      <c r="D20" s="3">
        <f>SUM(D16:D19)</f>
        <v>1634253</v>
      </c>
      <c r="E20" s="3">
        <f>SUM(E16:E19)</f>
        <v>1823000</v>
      </c>
      <c r="F20" s="3">
        <f>SUM(F16:F19)</f>
        <v>1823000</v>
      </c>
    </row>
    <row r="21" spans="1:6" ht="18">
      <c r="A21" s="1"/>
      <c r="B21" s="1"/>
      <c r="C21" s="1"/>
      <c r="D21" s="1"/>
      <c r="E21" s="1"/>
      <c r="F21" s="1"/>
    </row>
    <row r="22" spans="1:6" ht="18">
      <c r="A22" s="3" t="s">
        <v>143</v>
      </c>
      <c r="B22" s="3">
        <f>B12-B20</f>
        <v>0</v>
      </c>
      <c r="C22" s="3">
        <f>C12-C20</f>
        <v>57062</v>
      </c>
      <c r="D22" s="3">
        <f>D12-D20</f>
        <v>-1352</v>
      </c>
      <c r="E22" s="3">
        <f>E12-E20</f>
        <v>0</v>
      </c>
      <c r="F22" s="3">
        <f>F12-F20</f>
        <v>0</v>
      </c>
    </row>
    <row r="23" spans="1:6" ht="18">
      <c r="A23" s="3"/>
      <c r="B23" s="1"/>
      <c r="C23" s="1"/>
      <c r="D23" s="1"/>
      <c r="E23" s="1"/>
      <c r="F23" s="1"/>
    </row>
    <row r="24" spans="1:6" ht="18">
      <c r="A24" s="3" t="s">
        <v>144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</row>
    <row r="25" spans="1:6" ht="18">
      <c r="A25" s="3" t="s">
        <v>153</v>
      </c>
      <c r="B25" s="3">
        <v>0</v>
      </c>
      <c r="C25" s="3">
        <v>-57062</v>
      </c>
      <c r="D25" s="3">
        <v>1352</v>
      </c>
      <c r="E25" s="3"/>
      <c r="F25" s="3"/>
    </row>
    <row r="26" spans="1:6" ht="18">
      <c r="A26" s="3"/>
      <c r="B26" s="1"/>
      <c r="C26" s="1"/>
      <c r="D26" s="1"/>
      <c r="E26" s="1"/>
      <c r="F26" s="1"/>
    </row>
    <row r="27" spans="1:6" ht="18">
      <c r="A27" s="3" t="s">
        <v>145</v>
      </c>
      <c r="B27" s="3">
        <f>B22+B24+B25</f>
        <v>0</v>
      </c>
      <c r="C27" s="3">
        <f>C22+C24+C25</f>
        <v>0</v>
      </c>
      <c r="D27" s="3">
        <f>D22+D24+D25</f>
        <v>0</v>
      </c>
      <c r="E27" s="3">
        <f>E22+E24+E25</f>
        <v>0</v>
      </c>
      <c r="F27" s="3">
        <f>F22+F24+F25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52.77734375" style="0" bestFit="1" customWidth="1"/>
    <col min="2" max="4" width="13.77734375" style="0" bestFit="1" customWidth="1"/>
    <col min="5" max="5" width="16.6640625" style="0" bestFit="1" customWidth="1"/>
    <col min="6" max="6" width="14.3359375" style="0" bestFit="1" customWidth="1"/>
  </cols>
  <sheetData>
    <row r="1" spans="1:6" ht="23.25">
      <c r="A1" s="2" t="s">
        <v>0</v>
      </c>
      <c r="B1" s="1"/>
      <c r="C1" s="1"/>
      <c r="D1" s="1"/>
      <c r="E1" s="1"/>
      <c r="F1" s="1"/>
    </row>
    <row r="2" spans="1:6" ht="18">
      <c r="A2" s="3" t="s">
        <v>1</v>
      </c>
      <c r="B2" s="1"/>
      <c r="C2" s="1"/>
      <c r="D2" s="1"/>
      <c r="E2" s="1"/>
      <c r="F2" s="1"/>
    </row>
    <row r="3" spans="1:6" ht="18">
      <c r="A3" s="3" t="s">
        <v>2</v>
      </c>
      <c r="B3" s="1"/>
      <c r="C3" s="1"/>
      <c r="D3" s="1"/>
      <c r="E3" s="1"/>
      <c r="F3" s="1"/>
    </row>
    <row r="4" spans="1:6" ht="18">
      <c r="A4" s="1"/>
      <c r="B4" s="4" t="s">
        <v>205</v>
      </c>
      <c r="C4" s="4" t="s">
        <v>206</v>
      </c>
      <c r="D4" s="4" t="s">
        <v>207</v>
      </c>
      <c r="E4" s="4" t="s">
        <v>208</v>
      </c>
      <c r="F4" s="4" t="s">
        <v>210</v>
      </c>
    </row>
    <row r="5" spans="1:6" ht="18">
      <c r="A5" s="4" t="s">
        <v>154</v>
      </c>
      <c r="B5" s="4"/>
      <c r="C5" s="4"/>
      <c r="D5" s="4"/>
      <c r="E5" s="4" t="s">
        <v>209</v>
      </c>
      <c r="F5" s="4"/>
    </row>
    <row r="6" spans="1:6" ht="18">
      <c r="A6" s="3" t="s">
        <v>4</v>
      </c>
      <c r="B6" s="1"/>
      <c r="C6" s="1"/>
      <c r="D6" s="1"/>
      <c r="E6" s="1"/>
      <c r="F6" s="1"/>
    </row>
    <row r="7" spans="1:6" ht="18">
      <c r="A7" s="3" t="s">
        <v>5</v>
      </c>
      <c r="B7" s="1"/>
      <c r="C7" s="1"/>
      <c r="D7" s="1"/>
      <c r="E7" s="1"/>
      <c r="F7" s="1"/>
    </row>
    <row r="8" spans="1:6" ht="18">
      <c r="A8" s="1" t="s">
        <v>6</v>
      </c>
      <c r="B8" s="1"/>
      <c r="C8" s="1"/>
      <c r="D8" s="1"/>
      <c r="E8" s="1"/>
      <c r="F8" s="1"/>
    </row>
    <row r="9" spans="1:6" ht="18">
      <c r="A9" s="5" t="s">
        <v>155</v>
      </c>
      <c r="B9" s="1">
        <v>880911</v>
      </c>
      <c r="C9" s="1">
        <v>969197</v>
      </c>
      <c r="D9" s="1">
        <v>1013318</v>
      </c>
      <c r="E9" s="1">
        <v>1015712.7641095885</v>
      </c>
      <c r="F9" s="1">
        <v>1066498</v>
      </c>
    </row>
    <row r="10" spans="1:6" ht="18">
      <c r="A10" s="5" t="s">
        <v>156</v>
      </c>
      <c r="B10" s="1">
        <f>B9</f>
        <v>880911</v>
      </c>
      <c r="C10" s="1">
        <f>C9</f>
        <v>969197</v>
      </c>
      <c r="D10" s="1">
        <f>D9</f>
        <v>1013318</v>
      </c>
      <c r="E10" s="1">
        <f>E9</f>
        <v>1015712.7641095885</v>
      </c>
      <c r="F10" s="1">
        <f>F9</f>
        <v>1066498</v>
      </c>
    </row>
    <row r="11" spans="1:6" ht="18">
      <c r="A11" s="1"/>
      <c r="B11" s="1"/>
      <c r="C11" s="1"/>
      <c r="D11" s="1"/>
      <c r="E11" s="1"/>
      <c r="F11" s="1"/>
    </row>
    <row r="12" spans="1:6" ht="18">
      <c r="A12" s="1" t="s">
        <v>13</v>
      </c>
      <c r="B12" s="1"/>
      <c r="C12" s="1"/>
      <c r="D12" s="1"/>
      <c r="E12" s="1"/>
      <c r="F12" s="1"/>
    </row>
    <row r="13" spans="1:6" ht="18">
      <c r="A13" s="5" t="s">
        <v>157</v>
      </c>
      <c r="B13" s="1">
        <v>10677.85</v>
      </c>
      <c r="C13" s="1">
        <v>11295.33</v>
      </c>
      <c r="D13" s="1">
        <v>10075.13</v>
      </c>
      <c r="E13" s="1">
        <v>10675.12</v>
      </c>
      <c r="F13" s="1">
        <v>10500</v>
      </c>
    </row>
    <row r="14" spans="1:6" ht="18">
      <c r="A14" s="5" t="s">
        <v>158</v>
      </c>
      <c r="B14" s="1">
        <v>55388.94</v>
      </c>
      <c r="C14" s="1">
        <v>43255</v>
      </c>
      <c r="D14" s="1">
        <v>66981</v>
      </c>
      <c r="E14" s="1">
        <v>81099.3828777214</v>
      </c>
      <c r="F14" s="1">
        <v>77500</v>
      </c>
    </row>
    <row r="15" spans="1:6" ht="18">
      <c r="A15" s="5" t="s">
        <v>159</v>
      </c>
      <c r="B15" s="1">
        <v>0</v>
      </c>
      <c r="C15" s="1">
        <v>2651</v>
      </c>
      <c r="D15" s="1">
        <v>0</v>
      </c>
      <c r="E15" s="1">
        <v>0</v>
      </c>
      <c r="F15" s="1">
        <v>0</v>
      </c>
    </row>
    <row r="16" spans="1:6" ht="18">
      <c r="A16" s="5" t="s">
        <v>21</v>
      </c>
      <c r="B16" s="6">
        <f>SUM(B13:B15)</f>
        <v>66066.79000000001</v>
      </c>
      <c r="C16" s="6">
        <f>SUM(C13:C15)</f>
        <v>57201.33</v>
      </c>
      <c r="D16" s="6">
        <f>SUM(D13:D15)</f>
        <v>77056.13</v>
      </c>
      <c r="E16" s="6">
        <f>SUM(E13:E15)</f>
        <v>91774.50287772139</v>
      </c>
      <c r="F16" s="6">
        <f>SUM(F13:F15)</f>
        <v>88000</v>
      </c>
    </row>
    <row r="17" spans="1:6" ht="18">
      <c r="A17" s="3" t="s">
        <v>22</v>
      </c>
      <c r="B17" s="3">
        <f>B16+B10</f>
        <v>946977.79</v>
      </c>
      <c r="C17" s="3">
        <f>C16+C10</f>
        <v>1026398.33</v>
      </c>
      <c r="D17" s="3">
        <f>D16+D10</f>
        <v>1090374.13</v>
      </c>
      <c r="E17" s="3">
        <f>E16+E10</f>
        <v>1107487.2669873098</v>
      </c>
      <c r="F17" s="3">
        <f>F16+F10</f>
        <v>1154498</v>
      </c>
    </row>
    <row r="18" spans="1:6" ht="18">
      <c r="A18" s="5"/>
      <c r="B18" s="6"/>
      <c r="C18" s="6"/>
      <c r="D18" s="6"/>
      <c r="E18" s="6"/>
      <c r="F18" s="6"/>
    </row>
    <row r="19" spans="1:6" ht="18">
      <c r="A19" s="3" t="s">
        <v>23</v>
      </c>
      <c r="B19" s="6"/>
      <c r="C19" s="6"/>
      <c r="D19" s="6"/>
      <c r="E19" s="6"/>
      <c r="F19" s="6"/>
    </row>
    <row r="20" spans="1:6" ht="18">
      <c r="A20" s="5" t="s">
        <v>160</v>
      </c>
      <c r="B20" s="6">
        <v>356654</v>
      </c>
      <c r="C20" s="6">
        <v>290885</v>
      </c>
      <c r="D20" s="6">
        <v>347928</v>
      </c>
      <c r="E20" s="6">
        <v>433493</v>
      </c>
      <c r="F20" s="6">
        <v>442187</v>
      </c>
    </row>
    <row r="21" spans="1:6" ht="18">
      <c r="A21" s="5" t="s">
        <v>161</v>
      </c>
      <c r="B21" s="6">
        <v>101666</v>
      </c>
      <c r="C21" s="6">
        <v>72562</v>
      </c>
      <c r="D21" s="6">
        <v>72077</v>
      </c>
      <c r="E21" s="6">
        <v>93389</v>
      </c>
      <c r="F21" s="6">
        <v>75002</v>
      </c>
    </row>
    <row r="22" spans="1:6" ht="18">
      <c r="A22" s="3" t="s">
        <v>62</v>
      </c>
      <c r="B22" s="3">
        <f>B20+B21</f>
        <v>458320</v>
      </c>
      <c r="C22" s="3">
        <f>C20+C21</f>
        <v>363447</v>
      </c>
      <c r="D22" s="3">
        <f>D20+D21</f>
        <v>420005</v>
      </c>
      <c r="E22" s="3">
        <f>E20+E21</f>
        <v>526882</v>
      </c>
      <c r="F22" s="3">
        <f>F20+F21</f>
        <v>517189</v>
      </c>
    </row>
    <row r="23" spans="1:6" ht="18">
      <c r="A23" s="3"/>
      <c r="B23" s="3"/>
      <c r="C23" s="3"/>
      <c r="D23" s="3"/>
      <c r="E23" s="3"/>
      <c r="F23" s="3"/>
    </row>
    <row r="24" spans="1:6" ht="18">
      <c r="A24" s="3" t="s">
        <v>63</v>
      </c>
      <c r="B24" s="3"/>
      <c r="C24" s="3"/>
      <c r="D24" s="3"/>
      <c r="E24" s="3"/>
      <c r="F24" s="3"/>
    </row>
    <row r="25" spans="1:6" ht="18">
      <c r="A25" s="5" t="s">
        <v>160</v>
      </c>
      <c r="B25" s="5">
        <v>52931</v>
      </c>
      <c r="C25" s="5">
        <v>52813</v>
      </c>
      <c r="D25" s="5">
        <v>34770</v>
      </c>
      <c r="E25" s="5">
        <v>34829</v>
      </c>
      <c r="F25" s="5">
        <v>33539</v>
      </c>
    </row>
    <row r="26" spans="1:6" ht="18">
      <c r="A26" s="5" t="s">
        <v>161</v>
      </c>
      <c r="B26" s="5">
        <v>15466</v>
      </c>
      <c r="C26" s="5">
        <v>18447</v>
      </c>
      <c r="D26" s="5">
        <v>30934</v>
      </c>
      <c r="E26" s="5">
        <v>39091</v>
      </c>
      <c r="F26" s="5">
        <v>39091</v>
      </c>
    </row>
    <row r="27" spans="1:6" ht="18">
      <c r="A27" s="3" t="s">
        <v>73</v>
      </c>
      <c r="B27" s="3">
        <f>B25+B26</f>
        <v>68397</v>
      </c>
      <c r="C27" s="3">
        <f>C25+C26</f>
        <v>71260</v>
      </c>
      <c r="D27" s="3">
        <f>D25+D26</f>
        <v>65704</v>
      </c>
      <c r="E27" s="3">
        <f>E25+E26</f>
        <v>73920</v>
      </c>
      <c r="F27" s="3">
        <f>F25+F26</f>
        <v>72630</v>
      </c>
    </row>
    <row r="28" spans="1:6" ht="18">
      <c r="A28" s="5"/>
      <c r="B28" s="3"/>
      <c r="C28" s="3"/>
      <c r="D28" s="3"/>
      <c r="E28" s="3"/>
      <c r="F28" s="3"/>
    </row>
    <row r="29" spans="1:6" ht="18">
      <c r="A29" s="3" t="s">
        <v>74</v>
      </c>
      <c r="B29" s="3">
        <f>B17+B22+B27</f>
        <v>1473694.79</v>
      </c>
      <c r="C29" s="3">
        <f>C17+C22+C27</f>
        <v>1461105.33</v>
      </c>
      <c r="D29" s="3">
        <f>D17+D22+D27</f>
        <v>1576083.13</v>
      </c>
      <c r="E29" s="3">
        <f>E17+E22+E27</f>
        <v>1708289.2669873098</v>
      </c>
      <c r="F29" s="3">
        <f>F17+F22+F27</f>
        <v>1744317</v>
      </c>
    </row>
    <row r="30" spans="1:6" ht="18">
      <c r="A30" s="5"/>
      <c r="B30" s="6"/>
      <c r="C30" s="6"/>
      <c r="D30" s="6"/>
      <c r="E30" s="6"/>
      <c r="F30" s="6"/>
    </row>
    <row r="31" spans="1:6" ht="18">
      <c r="A31" s="5"/>
      <c r="B31" s="6"/>
      <c r="C31" s="6"/>
      <c r="D31" s="6"/>
      <c r="E31" s="6"/>
      <c r="F31" s="6"/>
    </row>
    <row r="32" spans="1:6" ht="18">
      <c r="A32" s="3" t="s">
        <v>75</v>
      </c>
      <c r="B32" s="6"/>
      <c r="C32" s="6"/>
      <c r="D32" s="6"/>
      <c r="E32" s="6"/>
      <c r="F32" s="6"/>
    </row>
    <row r="33" spans="1:6" ht="18">
      <c r="A33" s="5" t="s">
        <v>162</v>
      </c>
      <c r="B33" s="6"/>
      <c r="C33" s="6"/>
      <c r="D33" s="6"/>
      <c r="E33" s="6"/>
      <c r="F33" s="6"/>
    </row>
    <row r="34" spans="1:6" ht="18">
      <c r="A34" s="3" t="s">
        <v>163</v>
      </c>
      <c r="B34" s="6"/>
      <c r="C34" s="6"/>
      <c r="D34" s="6"/>
      <c r="E34" s="6"/>
      <c r="F34" s="6"/>
    </row>
    <row r="35" spans="1:6" ht="18">
      <c r="A35" s="5" t="s">
        <v>164</v>
      </c>
      <c r="B35" s="1">
        <v>765653.5499999999</v>
      </c>
      <c r="C35" s="1">
        <v>801348.31</v>
      </c>
      <c r="D35" s="1">
        <v>814522.32</v>
      </c>
      <c r="E35" s="1">
        <v>800863.7836613789</v>
      </c>
      <c r="F35" s="1">
        <v>872916</v>
      </c>
    </row>
    <row r="36" spans="1:6" ht="18">
      <c r="A36" s="3" t="s">
        <v>81</v>
      </c>
      <c r="B36" s="3">
        <f>B35</f>
        <v>765653.5499999999</v>
      </c>
      <c r="C36" s="3">
        <f>C35</f>
        <v>801348.31</v>
      </c>
      <c r="D36" s="3">
        <f>D35</f>
        <v>814522.32</v>
      </c>
      <c r="E36" s="3">
        <f>E35</f>
        <v>800863.7836613789</v>
      </c>
      <c r="F36" s="3">
        <f>F35</f>
        <v>872916</v>
      </c>
    </row>
    <row r="37" spans="1:6" ht="18">
      <c r="A37" s="5" t="s">
        <v>82</v>
      </c>
      <c r="B37" s="1">
        <v>120361</v>
      </c>
      <c r="C37" s="1">
        <v>141198</v>
      </c>
      <c r="D37" s="1">
        <v>151664</v>
      </c>
      <c r="E37" s="1">
        <v>162255.00256979535</v>
      </c>
      <c r="F37" s="1">
        <v>191692.3536</v>
      </c>
    </row>
    <row r="38" spans="1:6" ht="18">
      <c r="A38" s="5" t="s">
        <v>83</v>
      </c>
      <c r="B38" s="1">
        <v>58572</v>
      </c>
      <c r="C38" s="1">
        <v>61303</v>
      </c>
      <c r="D38" s="1">
        <v>62311</v>
      </c>
      <c r="E38" s="1">
        <v>61266.07945009549</v>
      </c>
      <c r="F38" s="1">
        <v>66778.074</v>
      </c>
    </row>
    <row r="39" spans="1:6" ht="18">
      <c r="A39" s="5" t="s">
        <v>84</v>
      </c>
      <c r="B39" s="1">
        <v>58241</v>
      </c>
      <c r="C39" s="1">
        <v>79720</v>
      </c>
      <c r="D39" s="1">
        <v>42899</v>
      </c>
      <c r="E39" s="1">
        <v>110040.78</v>
      </c>
      <c r="F39" s="1">
        <v>54843.57</v>
      </c>
    </row>
    <row r="40" spans="1:6" ht="18">
      <c r="A40" s="3" t="s">
        <v>85</v>
      </c>
      <c r="B40" s="3">
        <f>SUM(B37:B39)</f>
        <v>237174</v>
      </c>
      <c r="C40" s="3">
        <f>SUM(C37:C39)</f>
        <v>282221</v>
      </c>
      <c r="D40" s="3">
        <f>SUM(D37:D39)</f>
        <v>256874</v>
      </c>
      <c r="E40" s="3">
        <f>SUM(E37:E39)</f>
        <v>333561.8620198908</v>
      </c>
      <c r="F40" s="3">
        <f>SUM(F37:F39)</f>
        <v>313313.9976</v>
      </c>
    </row>
    <row r="41" spans="1:6" ht="18">
      <c r="A41" s="5" t="s">
        <v>86</v>
      </c>
      <c r="B41" s="1">
        <v>38303.8</v>
      </c>
      <c r="C41" s="1">
        <v>23499.95</v>
      </c>
      <c r="D41" s="1">
        <v>25242.21</v>
      </c>
      <c r="E41" s="1">
        <v>23508.05225312171</v>
      </c>
      <c r="F41" s="1">
        <v>27500</v>
      </c>
    </row>
    <row r="42" spans="1:6" ht="18">
      <c r="A42" s="5" t="s">
        <v>111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</row>
    <row r="43" spans="1:6" ht="18">
      <c r="A43" s="5" t="s">
        <v>87</v>
      </c>
      <c r="B43" s="1">
        <v>1511.74</v>
      </c>
      <c r="C43" s="1">
        <v>657</v>
      </c>
      <c r="D43" s="1">
        <v>1131.95</v>
      </c>
      <c r="E43" s="1">
        <v>2073.4</v>
      </c>
      <c r="F43" s="1">
        <v>2050</v>
      </c>
    </row>
    <row r="44" spans="1:6" ht="18">
      <c r="A44" s="5" t="s">
        <v>89</v>
      </c>
      <c r="B44" s="1">
        <v>5181.3</v>
      </c>
      <c r="C44" s="1">
        <v>9133.2</v>
      </c>
      <c r="D44" s="1">
        <v>5585.71</v>
      </c>
      <c r="E44" s="1">
        <v>11693.7</v>
      </c>
      <c r="F44" s="1">
        <v>13300</v>
      </c>
    </row>
    <row r="45" spans="1:6" ht="18">
      <c r="A45" s="5" t="s">
        <v>91</v>
      </c>
      <c r="B45" s="1">
        <v>108523.74</v>
      </c>
      <c r="C45" s="1">
        <v>32684.89</v>
      </c>
      <c r="D45" s="1">
        <v>86141.79</v>
      </c>
      <c r="E45" s="1">
        <v>2073</v>
      </c>
      <c r="F45" s="1">
        <v>166435</v>
      </c>
    </row>
    <row r="46" spans="1:6" ht="18">
      <c r="A46" s="5" t="s">
        <v>92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</row>
    <row r="47" spans="1:6" ht="18">
      <c r="A47" s="3" t="s">
        <v>165</v>
      </c>
      <c r="B47" s="3">
        <f>B36+B40+SUM(B41:B46)</f>
        <v>1156348.13</v>
      </c>
      <c r="C47" s="3">
        <f>C36+C40+SUM(C41:C46)</f>
        <v>1149544.35</v>
      </c>
      <c r="D47" s="3">
        <f>D36+D40+SUM(D41:D46)</f>
        <v>1189497.9799999997</v>
      </c>
      <c r="E47" s="3">
        <f>E36+E40+SUM(E41:E46)</f>
        <v>1173773.7979343913</v>
      </c>
      <c r="F47" s="3">
        <f>F36+F40+SUM(F41:F46)</f>
        <v>1395514.9976</v>
      </c>
    </row>
    <row r="48" spans="1:6" ht="18">
      <c r="A48" s="5"/>
      <c r="B48" s="6"/>
      <c r="C48" s="6"/>
      <c r="D48" s="6"/>
      <c r="E48" s="6"/>
      <c r="F48" s="6"/>
    </row>
    <row r="49" spans="1:6" ht="18">
      <c r="A49" s="3" t="s">
        <v>166</v>
      </c>
      <c r="B49" s="6"/>
      <c r="C49" s="6"/>
      <c r="D49" s="6"/>
      <c r="E49" s="6"/>
      <c r="F49" s="6"/>
    </row>
    <row r="50" spans="1:6" ht="18">
      <c r="A50" s="5" t="s">
        <v>164</v>
      </c>
      <c r="B50" s="1">
        <v>123255.47</v>
      </c>
      <c r="C50" s="1">
        <v>129474.26</v>
      </c>
      <c r="D50" s="1">
        <v>125142.98</v>
      </c>
      <c r="E50" s="1">
        <v>129726.27598890608</v>
      </c>
      <c r="F50" s="1">
        <v>135305</v>
      </c>
    </row>
    <row r="51" spans="1:6" ht="18">
      <c r="A51" s="3" t="s">
        <v>81</v>
      </c>
      <c r="B51" s="3">
        <f>B50</f>
        <v>123255.47</v>
      </c>
      <c r="C51" s="3">
        <f>C50</f>
        <v>129474.26</v>
      </c>
      <c r="D51" s="3">
        <f>D50</f>
        <v>125142.98</v>
      </c>
      <c r="E51" s="3">
        <f>E50</f>
        <v>129726.27598890608</v>
      </c>
      <c r="F51" s="3">
        <f>F50</f>
        <v>135305</v>
      </c>
    </row>
    <row r="52" spans="1:6" ht="18">
      <c r="A52" s="5" t="s">
        <v>82</v>
      </c>
      <c r="B52" s="1">
        <v>13546</v>
      </c>
      <c r="C52" s="1">
        <v>16055</v>
      </c>
      <c r="D52" s="1">
        <v>16586</v>
      </c>
      <c r="E52" s="1">
        <v>18244.95</v>
      </c>
      <c r="F52" s="1">
        <v>21380.37</v>
      </c>
    </row>
    <row r="53" spans="1:6" ht="18">
      <c r="A53" s="5" t="s">
        <v>83</v>
      </c>
      <c r="B53" s="1">
        <v>9429</v>
      </c>
      <c r="C53" s="1">
        <v>9905</v>
      </c>
      <c r="D53" s="1">
        <v>9573</v>
      </c>
      <c r="E53" s="1">
        <v>9924.060113151316</v>
      </c>
      <c r="F53" s="1">
        <v>10350.8325</v>
      </c>
    </row>
    <row r="54" spans="1:6" ht="18">
      <c r="A54" s="5" t="s">
        <v>84</v>
      </c>
      <c r="B54" s="1">
        <v>30299</v>
      </c>
      <c r="C54" s="1">
        <v>29598</v>
      </c>
      <c r="D54" s="1">
        <v>31091</v>
      </c>
      <c r="E54" s="1">
        <v>33111.915</v>
      </c>
      <c r="F54" s="1">
        <v>37515.799695</v>
      </c>
    </row>
    <row r="55" spans="1:6" ht="18">
      <c r="A55" s="3" t="s">
        <v>85</v>
      </c>
      <c r="B55" s="3">
        <f>SUM(B52:B54)</f>
        <v>53274</v>
      </c>
      <c r="C55" s="3">
        <f>SUM(C52:C54)</f>
        <v>55558</v>
      </c>
      <c r="D55" s="3">
        <f>SUM(D52:D54)</f>
        <v>57250</v>
      </c>
      <c r="E55" s="3">
        <f>SUM(E52:E54)</f>
        <v>61280.925113151316</v>
      </c>
      <c r="F55" s="3">
        <f>SUM(F52:F54)</f>
        <v>69247.00219500001</v>
      </c>
    </row>
    <row r="56" spans="1:6" ht="18">
      <c r="A56" s="5" t="s">
        <v>86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</row>
    <row r="57" spans="1:6" ht="18">
      <c r="A57" s="5" t="s">
        <v>111</v>
      </c>
      <c r="B57" s="1">
        <v>2107.61</v>
      </c>
      <c r="C57" s="1">
        <v>2041.91</v>
      </c>
      <c r="D57" s="1">
        <v>2146.18</v>
      </c>
      <c r="E57" s="1">
        <v>1968.3419119889709</v>
      </c>
      <c r="F57" s="1">
        <v>2250</v>
      </c>
    </row>
    <row r="58" spans="1:6" ht="18">
      <c r="A58" s="5" t="s">
        <v>87</v>
      </c>
      <c r="B58" s="1">
        <v>0</v>
      </c>
      <c r="C58" s="1">
        <v>0</v>
      </c>
      <c r="D58" s="1">
        <v>881.15</v>
      </c>
      <c r="E58" s="1">
        <v>1293.97</v>
      </c>
      <c r="F58" s="1">
        <v>1250</v>
      </c>
    </row>
    <row r="59" spans="1:6" ht="18">
      <c r="A59" s="5" t="s">
        <v>89</v>
      </c>
      <c r="B59" s="1">
        <v>116161.31</v>
      </c>
      <c r="C59" s="1">
        <v>93248.37</v>
      </c>
      <c r="D59" s="1">
        <v>158270.66</v>
      </c>
      <c r="E59" s="1">
        <v>119916.10662085</v>
      </c>
      <c r="F59" s="1">
        <v>136750</v>
      </c>
    </row>
    <row r="60" spans="1:6" ht="18">
      <c r="A60" s="5" t="s">
        <v>91</v>
      </c>
      <c r="B60" s="1">
        <v>349</v>
      </c>
      <c r="C60" s="1">
        <v>0</v>
      </c>
      <c r="D60" s="1">
        <v>0</v>
      </c>
      <c r="E60" s="1">
        <v>0</v>
      </c>
      <c r="F60" s="1">
        <v>4000</v>
      </c>
    </row>
    <row r="61" spans="1:6" ht="18">
      <c r="A61" s="5" t="s">
        <v>92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</row>
    <row r="62" spans="1:6" ht="18">
      <c r="A62" s="3" t="s">
        <v>167</v>
      </c>
      <c r="B62" s="3">
        <f>B51+B55+SUM(B56:B61)</f>
        <v>295147.39</v>
      </c>
      <c r="C62" s="3">
        <f>C51+C55+SUM(C56:C61)</f>
        <v>280322.54000000004</v>
      </c>
      <c r="D62" s="3">
        <f>D51+D55+SUM(D56:D61)</f>
        <v>343690.97</v>
      </c>
      <c r="E62" s="3">
        <f>E51+E55+SUM(E56:E61)</f>
        <v>314185.6196348964</v>
      </c>
      <c r="F62" s="3">
        <f>F51+F55+SUM(F56:F61)</f>
        <v>348802.002195</v>
      </c>
    </row>
    <row r="63" spans="1:6" ht="18">
      <c r="A63" s="3"/>
      <c r="B63" s="3"/>
      <c r="C63" s="3"/>
      <c r="D63" s="3"/>
      <c r="E63" s="3"/>
      <c r="F63" s="3"/>
    </row>
    <row r="64" spans="1:6" ht="18">
      <c r="A64" s="5"/>
      <c r="B64" s="6"/>
      <c r="C64" s="6"/>
      <c r="D64" s="6"/>
      <c r="E64" s="6"/>
      <c r="F64" s="6"/>
    </row>
    <row r="65" spans="1:6" ht="18">
      <c r="A65" s="3" t="s">
        <v>168</v>
      </c>
      <c r="B65" s="1"/>
      <c r="C65" s="1"/>
      <c r="D65" s="1"/>
      <c r="E65" s="1"/>
      <c r="F65" s="1"/>
    </row>
    <row r="66" spans="1:6" ht="18">
      <c r="A66" s="3" t="s">
        <v>129</v>
      </c>
      <c r="B66" s="1"/>
      <c r="C66" s="1"/>
      <c r="D66" s="1"/>
      <c r="E66" s="1"/>
      <c r="F66" s="1"/>
    </row>
    <row r="67" spans="1:6" ht="18">
      <c r="A67" s="5" t="s">
        <v>130</v>
      </c>
      <c r="B67" s="1">
        <f>B17</f>
        <v>946977.79</v>
      </c>
      <c r="C67" s="1">
        <f>C17</f>
        <v>1026398.33</v>
      </c>
      <c r="D67" s="1">
        <f>D17</f>
        <v>1090374.13</v>
      </c>
      <c r="E67" s="1">
        <f>E17</f>
        <v>1107487.2669873098</v>
      </c>
      <c r="F67" s="1">
        <f>F17</f>
        <v>1154498</v>
      </c>
    </row>
    <row r="68" spans="1:6" ht="18">
      <c r="A68" s="5" t="s">
        <v>131</v>
      </c>
      <c r="B68" s="1">
        <f>B22</f>
        <v>458320</v>
      </c>
      <c r="C68" s="1">
        <f>C22</f>
        <v>363447</v>
      </c>
      <c r="D68" s="1">
        <f>D22</f>
        <v>420005</v>
      </c>
      <c r="E68" s="1">
        <f>E22</f>
        <v>526882</v>
      </c>
      <c r="F68" s="1">
        <f>F22</f>
        <v>517189</v>
      </c>
    </row>
    <row r="69" spans="1:6" ht="18">
      <c r="A69" s="5" t="s">
        <v>132</v>
      </c>
      <c r="B69" s="1">
        <f>B27</f>
        <v>68397</v>
      </c>
      <c r="C69" s="1">
        <f>C27</f>
        <v>71260</v>
      </c>
      <c r="D69" s="1">
        <f>D27</f>
        <v>65704</v>
      </c>
      <c r="E69" s="1">
        <f>E27</f>
        <v>73920</v>
      </c>
      <c r="F69" s="1">
        <f>F27</f>
        <v>72630</v>
      </c>
    </row>
    <row r="70" spans="1:6" ht="18">
      <c r="A70" s="3" t="s">
        <v>74</v>
      </c>
      <c r="B70" s="3">
        <f>B67+B68+B69</f>
        <v>1473694.79</v>
      </c>
      <c r="C70" s="3">
        <f>C67+C68+C69</f>
        <v>1461105.33</v>
      </c>
      <c r="D70" s="3">
        <f>D67+D68+D69</f>
        <v>1576083.13</v>
      </c>
      <c r="E70" s="3">
        <f>E67+E68+E69</f>
        <v>1708289.2669873098</v>
      </c>
      <c r="F70" s="3">
        <f>F67+F68+F69</f>
        <v>1744317</v>
      </c>
    </row>
    <row r="71" spans="1:6" ht="18">
      <c r="A71" s="3"/>
      <c r="B71" s="1"/>
      <c r="C71" s="1"/>
      <c r="D71" s="1"/>
      <c r="E71" s="1"/>
      <c r="F71" s="1"/>
    </row>
    <row r="72" spans="1:6" ht="18">
      <c r="A72" s="3" t="s">
        <v>133</v>
      </c>
      <c r="B72" s="1"/>
      <c r="C72" s="1"/>
      <c r="D72" s="1"/>
      <c r="E72" s="1"/>
      <c r="F72" s="1"/>
    </row>
    <row r="73" spans="1:6" ht="18">
      <c r="A73" s="5" t="s">
        <v>134</v>
      </c>
      <c r="B73" s="1">
        <f>B36+B51</f>
        <v>888909.0199999999</v>
      </c>
      <c r="C73" s="1">
        <f>C36+C51</f>
        <v>930822.5700000001</v>
      </c>
      <c r="D73" s="1">
        <f>D36+D51</f>
        <v>939665.2999999999</v>
      </c>
      <c r="E73" s="1">
        <f>E36+E51</f>
        <v>930590.0596502849</v>
      </c>
      <c r="F73" s="1">
        <f>F36+F51</f>
        <v>1008221</v>
      </c>
    </row>
    <row r="74" spans="1:6" ht="18">
      <c r="A74" s="5" t="s">
        <v>135</v>
      </c>
      <c r="B74" s="1">
        <f aca="true" t="shared" si="0" ref="B74:F80">B40+B55</f>
        <v>290448</v>
      </c>
      <c r="C74" s="1">
        <f t="shared" si="0"/>
        <v>337779</v>
      </c>
      <c r="D74" s="1">
        <f t="shared" si="0"/>
        <v>314124</v>
      </c>
      <c r="E74" s="1">
        <f t="shared" si="0"/>
        <v>394842.7871330421</v>
      </c>
      <c r="F74" s="1">
        <f t="shared" si="0"/>
        <v>382560.999795</v>
      </c>
    </row>
    <row r="75" spans="1:6" ht="18">
      <c r="A75" s="5" t="s">
        <v>136</v>
      </c>
      <c r="B75" s="1">
        <f t="shared" si="0"/>
        <v>38303.8</v>
      </c>
      <c r="C75" s="1">
        <f t="shared" si="0"/>
        <v>23499.95</v>
      </c>
      <c r="D75" s="1">
        <f t="shared" si="0"/>
        <v>25242.21</v>
      </c>
      <c r="E75" s="1">
        <f t="shared" si="0"/>
        <v>23508.05225312171</v>
      </c>
      <c r="F75" s="1">
        <f t="shared" si="0"/>
        <v>27500</v>
      </c>
    </row>
    <row r="76" spans="1:6" ht="18">
      <c r="A76" s="5" t="s">
        <v>137</v>
      </c>
      <c r="B76" s="1">
        <f t="shared" si="0"/>
        <v>2107.61</v>
      </c>
      <c r="C76" s="1">
        <f t="shared" si="0"/>
        <v>2041.91</v>
      </c>
      <c r="D76" s="1">
        <f t="shared" si="0"/>
        <v>2146.18</v>
      </c>
      <c r="E76" s="1">
        <f t="shared" si="0"/>
        <v>1968.3419119889709</v>
      </c>
      <c r="F76" s="1">
        <f t="shared" si="0"/>
        <v>2250</v>
      </c>
    </row>
    <row r="77" spans="1:6" ht="18">
      <c r="A77" s="5" t="s">
        <v>138</v>
      </c>
      <c r="B77" s="1">
        <f t="shared" si="0"/>
        <v>1511.74</v>
      </c>
      <c r="C77" s="1">
        <f t="shared" si="0"/>
        <v>657</v>
      </c>
      <c r="D77" s="1">
        <f t="shared" si="0"/>
        <v>2013.1</v>
      </c>
      <c r="E77" s="1">
        <f t="shared" si="0"/>
        <v>3367.37</v>
      </c>
      <c r="F77" s="1">
        <f t="shared" si="0"/>
        <v>3300</v>
      </c>
    </row>
    <row r="78" spans="1:6" ht="18">
      <c r="A78" s="5" t="s">
        <v>139</v>
      </c>
      <c r="B78" s="1">
        <f t="shared" si="0"/>
        <v>121342.61</v>
      </c>
      <c r="C78" s="1">
        <f t="shared" si="0"/>
        <v>102381.56999999999</v>
      </c>
      <c r="D78" s="1">
        <f t="shared" si="0"/>
        <v>163856.37</v>
      </c>
      <c r="E78" s="1">
        <f t="shared" si="0"/>
        <v>131609.80662085</v>
      </c>
      <c r="F78" s="1">
        <f t="shared" si="0"/>
        <v>150050</v>
      </c>
    </row>
    <row r="79" spans="1:6" ht="18">
      <c r="A79" s="5" t="s">
        <v>140</v>
      </c>
      <c r="B79" s="1">
        <f t="shared" si="0"/>
        <v>108872.74</v>
      </c>
      <c r="C79" s="1">
        <f t="shared" si="0"/>
        <v>32684.89</v>
      </c>
      <c r="D79" s="1">
        <f t="shared" si="0"/>
        <v>86141.79</v>
      </c>
      <c r="E79" s="1">
        <f t="shared" si="0"/>
        <v>2073</v>
      </c>
      <c r="F79" s="1">
        <f t="shared" si="0"/>
        <v>170435</v>
      </c>
    </row>
    <row r="80" spans="1:6" ht="18">
      <c r="A80" s="5" t="s">
        <v>141</v>
      </c>
      <c r="B80" s="1">
        <f t="shared" si="0"/>
        <v>0</v>
      </c>
      <c r="C80" s="1">
        <f t="shared" si="0"/>
        <v>0</v>
      </c>
      <c r="D80" s="1">
        <f t="shared" si="0"/>
        <v>0</v>
      </c>
      <c r="E80" s="1">
        <f t="shared" si="0"/>
        <v>0</v>
      </c>
      <c r="F80" s="1">
        <f t="shared" si="0"/>
        <v>0</v>
      </c>
    </row>
    <row r="81" spans="1:6" ht="18">
      <c r="A81" s="3" t="s">
        <v>142</v>
      </c>
      <c r="B81" s="3">
        <f>SUM(B73:B80)</f>
        <v>1451495.5200000003</v>
      </c>
      <c r="C81" s="3">
        <f>SUM(C73:C80)</f>
        <v>1429866.89</v>
      </c>
      <c r="D81" s="3">
        <f>SUM(D73:D80)</f>
        <v>1533188.9499999997</v>
      </c>
      <c r="E81" s="3">
        <f>SUM(E73:E80)</f>
        <v>1487959.4175692878</v>
      </c>
      <c r="F81" s="3">
        <f>SUM(F73:F80)</f>
        <v>1744316.999795</v>
      </c>
    </row>
    <row r="82" spans="1:6" ht="18">
      <c r="A82" s="3"/>
      <c r="B82" s="1"/>
      <c r="C82" s="1"/>
      <c r="D82" s="1"/>
      <c r="E82" s="1"/>
      <c r="F82" s="1"/>
    </row>
    <row r="83" spans="1:6" ht="18">
      <c r="A83" s="3" t="s">
        <v>143</v>
      </c>
      <c r="B83" s="3">
        <f>B70-B81</f>
        <v>22199.269999999786</v>
      </c>
      <c r="C83" s="3">
        <f>C70-C81</f>
        <v>31238.440000000177</v>
      </c>
      <c r="D83" s="3">
        <f>D70-D81</f>
        <v>42894.18000000017</v>
      </c>
      <c r="E83" s="3">
        <f>E70-E81</f>
        <v>220329.84941802197</v>
      </c>
      <c r="F83" s="3">
        <f>F70-F81</f>
        <v>0.00020499993115663528</v>
      </c>
    </row>
    <row r="84" spans="1:6" ht="18">
      <c r="A84" s="3"/>
      <c r="B84" s="1"/>
      <c r="C84" s="1"/>
      <c r="D84" s="1"/>
      <c r="E84" s="1"/>
      <c r="F84" s="1"/>
    </row>
    <row r="85" spans="1:6" ht="18">
      <c r="A85" s="3" t="s">
        <v>144</v>
      </c>
      <c r="B85" s="3">
        <v>422601</v>
      </c>
      <c r="C85" s="3">
        <v>444800.27</v>
      </c>
      <c r="D85" s="3">
        <v>476038.71</v>
      </c>
      <c r="E85" s="3">
        <v>518932.89</v>
      </c>
      <c r="F85" s="3">
        <v>739262.74</v>
      </c>
    </row>
    <row r="86" spans="1:6" ht="18">
      <c r="A86" s="3"/>
      <c r="B86" s="1"/>
      <c r="C86" s="1"/>
      <c r="D86" s="1"/>
      <c r="E86" s="1"/>
      <c r="F86" s="1"/>
    </row>
    <row r="87" spans="1:6" ht="18">
      <c r="A87" s="3" t="s">
        <v>145</v>
      </c>
      <c r="B87" s="3">
        <f>B83+B85</f>
        <v>444800.2699999998</v>
      </c>
      <c r="C87" s="3">
        <f>C83+C85</f>
        <v>476038.7100000002</v>
      </c>
      <c r="D87" s="3">
        <f>D83+D85</f>
        <v>518932.8900000002</v>
      </c>
      <c r="E87" s="3">
        <f>E83+E85</f>
        <v>739262.739418022</v>
      </c>
      <c r="F87" s="3">
        <f>F83+F85</f>
        <v>739262.7402049999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52.77734375" style="0" bestFit="1" customWidth="1"/>
    <col min="2" max="4" width="13.77734375" style="0" bestFit="1" customWidth="1"/>
    <col min="5" max="5" width="16.6640625" style="0" bestFit="1" customWidth="1"/>
    <col min="6" max="6" width="14.3359375" style="0" bestFit="1" customWidth="1"/>
  </cols>
  <sheetData>
    <row r="1" spans="1:6" ht="23.25">
      <c r="A1" s="2" t="s">
        <v>0</v>
      </c>
      <c r="B1" s="1"/>
      <c r="C1" s="1"/>
      <c r="D1" s="1"/>
      <c r="E1" s="1"/>
      <c r="F1" s="1"/>
    </row>
    <row r="2" spans="1:6" ht="18">
      <c r="A2" s="3" t="s">
        <v>1</v>
      </c>
      <c r="B2" s="1"/>
      <c r="C2" s="1"/>
      <c r="D2" s="1"/>
      <c r="E2" s="1"/>
      <c r="F2" s="1"/>
    </row>
    <row r="3" spans="1:6" ht="18">
      <c r="A3" s="3" t="s">
        <v>2</v>
      </c>
      <c r="B3" s="1"/>
      <c r="C3" s="1"/>
      <c r="D3" s="1"/>
      <c r="E3" s="1"/>
      <c r="F3" s="1"/>
    </row>
    <row r="4" spans="1:6" ht="18">
      <c r="A4" s="1"/>
      <c r="B4" s="4" t="s">
        <v>205</v>
      </c>
      <c r="C4" s="4" t="s">
        <v>206</v>
      </c>
      <c r="D4" s="4" t="s">
        <v>207</v>
      </c>
      <c r="E4" s="4" t="s">
        <v>208</v>
      </c>
      <c r="F4" s="4" t="s">
        <v>210</v>
      </c>
    </row>
    <row r="5" spans="1:6" ht="18">
      <c r="A5" s="4" t="s">
        <v>169</v>
      </c>
      <c r="B5" s="4"/>
      <c r="C5" s="4"/>
      <c r="D5" s="4"/>
      <c r="E5" s="4" t="s">
        <v>209</v>
      </c>
      <c r="F5" s="4"/>
    </row>
    <row r="6" spans="1:6" ht="18">
      <c r="A6" s="3" t="s">
        <v>4</v>
      </c>
      <c r="B6" s="1"/>
      <c r="C6" s="1"/>
      <c r="D6" s="1"/>
      <c r="E6" s="1"/>
      <c r="F6" s="1"/>
    </row>
    <row r="7" spans="1:6" ht="18">
      <c r="A7" s="3" t="s">
        <v>5</v>
      </c>
      <c r="B7" s="1"/>
      <c r="C7" s="1"/>
      <c r="D7" s="1"/>
      <c r="E7" s="1"/>
      <c r="F7" s="1"/>
    </row>
    <row r="8" spans="1:6" ht="18">
      <c r="A8" s="1" t="s">
        <v>6</v>
      </c>
      <c r="B8" s="1"/>
      <c r="C8" s="1"/>
      <c r="D8" s="1"/>
      <c r="E8" s="1"/>
      <c r="F8" s="1"/>
    </row>
    <row r="9" spans="1:6" ht="18">
      <c r="A9" s="5" t="s">
        <v>170</v>
      </c>
      <c r="B9" s="1">
        <v>6457032</v>
      </c>
      <c r="C9" s="1">
        <v>5711798</v>
      </c>
      <c r="D9" s="1">
        <v>6087822</v>
      </c>
      <c r="E9" s="1">
        <v>6172404.2631276585</v>
      </c>
      <c r="F9" s="1">
        <v>6170299</v>
      </c>
    </row>
    <row r="10" spans="1:6" ht="18">
      <c r="A10" s="5" t="s">
        <v>156</v>
      </c>
      <c r="B10" s="1">
        <f aca="true" t="shared" si="0" ref="B10:F11">B9</f>
        <v>6457032</v>
      </c>
      <c r="C10" s="1">
        <f t="shared" si="0"/>
        <v>5711798</v>
      </c>
      <c r="D10" s="1">
        <f t="shared" si="0"/>
        <v>6087822</v>
      </c>
      <c r="E10" s="1">
        <f t="shared" si="0"/>
        <v>6172404.2631276585</v>
      </c>
      <c r="F10" s="1">
        <f t="shared" si="0"/>
        <v>6170299</v>
      </c>
    </row>
    <row r="11" spans="1:6" ht="18">
      <c r="A11" s="3" t="s">
        <v>151</v>
      </c>
      <c r="B11" s="3">
        <f t="shared" si="0"/>
        <v>6457032</v>
      </c>
      <c r="C11" s="3">
        <f t="shared" si="0"/>
        <v>5711798</v>
      </c>
      <c r="D11" s="3">
        <f t="shared" si="0"/>
        <v>6087822</v>
      </c>
      <c r="E11" s="3">
        <f t="shared" si="0"/>
        <v>6172404.2631276585</v>
      </c>
      <c r="F11" s="3">
        <f t="shared" si="0"/>
        <v>6170299</v>
      </c>
    </row>
    <row r="12" spans="1:6" ht="18">
      <c r="A12" s="1"/>
      <c r="B12" s="1"/>
      <c r="C12" s="1"/>
      <c r="D12" s="1"/>
      <c r="E12" s="1"/>
      <c r="F12" s="1"/>
    </row>
    <row r="13" spans="1:6" ht="18">
      <c r="A13" s="1"/>
      <c r="B13" s="1"/>
      <c r="C13" s="1"/>
      <c r="D13" s="1"/>
      <c r="E13" s="1"/>
      <c r="F13" s="1"/>
    </row>
    <row r="14" spans="1:6" ht="18">
      <c r="A14" s="3" t="s">
        <v>75</v>
      </c>
      <c r="B14" s="1"/>
      <c r="C14" s="1"/>
      <c r="D14" s="1"/>
      <c r="E14" s="1"/>
      <c r="F14" s="1"/>
    </row>
    <row r="15" spans="1:6" ht="18">
      <c r="A15" s="1" t="s">
        <v>171</v>
      </c>
      <c r="B15" s="1">
        <v>3039065.42</v>
      </c>
      <c r="C15" s="1">
        <v>2941228.22</v>
      </c>
      <c r="D15" s="1">
        <v>2832895.32</v>
      </c>
      <c r="E15" s="1">
        <v>2708094.8099999996</v>
      </c>
      <c r="F15" s="1">
        <v>2582799</v>
      </c>
    </row>
    <row r="16" spans="1:6" ht="18">
      <c r="A16" s="1" t="s">
        <v>172</v>
      </c>
      <c r="B16" s="1">
        <v>3090000</v>
      </c>
      <c r="C16" s="1">
        <v>3195000</v>
      </c>
      <c r="D16" s="1">
        <v>3360000</v>
      </c>
      <c r="E16" s="1">
        <v>3470000</v>
      </c>
      <c r="F16" s="1">
        <v>3585000</v>
      </c>
    </row>
    <row r="17" spans="1:6" ht="18">
      <c r="A17" s="1" t="s">
        <v>173</v>
      </c>
      <c r="B17" s="1">
        <v>2500</v>
      </c>
      <c r="C17" s="1">
        <v>2500</v>
      </c>
      <c r="D17" s="1">
        <v>2500</v>
      </c>
      <c r="E17" s="1">
        <v>2500</v>
      </c>
      <c r="F17" s="1">
        <v>2500</v>
      </c>
    </row>
    <row r="18" spans="1:6" ht="18">
      <c r="A18" s="3" t="s">
        <v>152</v>
      </c>
      <c r="B18" s="3">
        <f>SUM(B15:B17)</f>
        <v>6131565.42</v>
      </c>
      <c r="C18" s="3">
        <f>SUM(C15:C17)</f>
        <v>6138728.220000001</v>
      </c>
      <c r="D18" s="3">
        <f>SUM(D15:D17)</f>
        <v>6195395.32</v>
      </c>
      <c r="E18" s="3">
        <f>SUM(E15:E17)</f>
        <v>6180594.81</v>
      </c>
      <c r="F18" s="3">
        <f>SUM(F15:F17)</f>
        <v>6170299</v>
      </c>
    </row>
    <row r="19" spans="1:6" ht="18">
      <c r="A19" s="1"/>
      <c r="B19" s="1"/>
      <c r="C19" s="1"/>
      <c r="D19" s="1"/>
      <c r="E19" s="1"/>
      <c r="F19" s="1"/>
    </row>
    <row r="20" spans="1:6" ht="18">
      <c r="A20" s="3" t="s">
        <v>143</v>
      </c>
      <c r="B20" s="3">
        <f>B11-B18</f>
        <v>325466.5800000001</v>
      </c>
      <c r="C20" s="3">
        <f>C11-C18</f>
        <v>-426930.22000000067</v>
      </c>
      <c r="D20" s="3">
        <f>D11-D18</f>
        <v>-107573.3200000003</v>
      </c>
      <c r="E20" s="3">
        <f>E11-E18</f>
        <v>-8190.546872341074</v>
      </c>
      <c r="F20" s="3">
        <f>F11-F18</f>
        <v>0</v>
      </c>
    </row>
    <row r="21" spans="1:6" ht="18">
      <c r="A21" s="3"/>
      <c r="B21" s="1"/>
      <c r="C21" s="1"/>
      <c r="D21" s="1"/>
      <c r="E21" s="1"/>
      <c r="F21" s="1"/>
    </row>
    <row r="22" spans="1:6" ht="18">
      <c r="A22" s="3" t="s">
        <v>144</v>
      </c>
      <c r="B22" s="3">
        <v>2702360</v>
      </c>
      <c r="C22" s="3">
        <v>3027826.58</v>
      </c>
      <c r="D22" s="3">
        <v>2600896.36</v>
      </c>
      <c r="E22" s="3">
        <v>2493323.04</v>
      </c>
      <c r="F22" s="3">
        <v>2485132.49</v>
      </c>
    </row>
    <row r="23" spans="1:6" ht="18">
      <c r="A23" s="3"/>
      <c r="B23" s="1"/>
      <c r="C23" s="1"/>
      <c r="D23" s="1"/>
      <c r="E23" s="1"/>
      <c r="F23" s="1"/>
    </row>
    <row r="24" spans="1:6" ht="18">
      <c r="A24" s="3" t="s">
        <v>145</v>
      </c>
      <c r="B24" s="3">
        <f>B22+B20</f>
        <v>3027826.58</v>
      </c>
      <c r="C24" s="3">
        <f>C22+C20</f>
        <v>2600896.3599999994</v>
      </c>
      <c r="D24" s="3">
        <f>D22+D20</f>
        <v>2493323.0399999996</v>
      </c>
      <c r="E24" s="3">
        <f>E22+E20</f>
        <v>2485132.493127659</v>
      </c>
      <c r="F24" s="3">
        <f>F22+F20</f>
        <v>2485132.49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52.77734375" style="0" bestFit="1" customWidth="1"/>
    <col min="2" max="4" width="13.77734375" style="0" bestFit="1" customWidth="1"/>
    <col min="5" max="5" width="16.6640625" style="0" bestFit="1" customWidth="1"/>
    <col min="6" max="6" width="14.3359375" style="0" bestFit="1" customWidth="1"/>
  </cols>
  <sheetData>
    <row r="1" spans="1:6" ht="23.25">
      <c r="A1" s="2" t="s">
        <v>0</v>
      </c>
      <c r="B1" s="1"/>
      <c r="C1" s="1"/>
      <c r="D1" s="1"/>
      <c r="E1" s="1"/>
      <c r="F1" s="1"/>
    </row>
    <row r="2" spans="1:6" ht="18">
      <c r="A2" s="3" t="s">
        <v>1</v>
      </c>
      <c r="B2" s="1"/>
      <c r="C2" s="1"/>
      <c r="D2" s="1"/>
      <c r="E2" s="1"/>
      <c r="F2" s="1"/>
    </row>
    <row r="3" spans="1:6" ht="18">
      <c r="A3" s="3" t="s">
        <v>2</v>
      </c>
      <c r="B3" s="1"/>
      <c r="C3" s="1"/>
      <c r="D3" s="1"/>
      <c r="E3" s="1"/>
      <c r="F3" s="1"/>
    </row>
    <row r="4" spans="1:6" ht="18">
      <c r="A4" s="1"/>
      <c r="B4" s="4" t="s">
        <v>205</v>
      </c>
      <c r="C4" s="4" t="s">
        <v>206</v>
      </c>
      <c r="D4" s="4" t="s">
        <v>207</v>
      </c>
      <c r="E4" s="4" t="s">
        <v>208</v>
      </c>
      <c r="F4" s="4" t="s">
        <v>210</v>
      </c>
    </row>
    <row r="5" spans="1:6" ht="18">
      <c r="A5" s="4" t="s">
        <v>174</v>
      </c>
      <c r="B5" s="4"/>
      <c r="C5" s="4"/>
      <c r="D5" s="4"/>
      <c r="E5" s="4" t="s">
        <v>209</v>
      </c>
      <c r="F5" s="4"/>
    </row>
    <row r="6" spans="1:6" ht="18">
      <c r="A6" s="3" t="s">
        <v>4</v>
      </c>
      <c r="B6" s="1"/>
      <c r="C6" s="1"/>
      <c r="D6" s="1"/>
      <c r="E6" s="1"/>
      <c r="F6" s="1"/>
    </row>
    <row r="7" spans="1:6" ht="18">
      <c r="A7" s="3" t="s">
        <v>5</v>
      </c>
      <c r="B7" s="1"/>
      <c r="C7" s="1"/>
      <c r="D7" s="1"/>
      <c r="E7" s="1"/>
      <c r="F7" s="1"/>
    </row>
    <row r="8" spans="1:6" ht="18">
      <c r="A8" s="1" t="s">
        <v>6</v>
      </c>
      <c r="B8" s="1"/>
      <c r="C8" s="1"/>
      <c r="D8" s="1"/>
      <c r="E8" s="1"/>
      <c r="F8" s="1"/>
    </row>
    <row r="9" spans="1:6" ht="18">
      <c r="A9" s="1" t="s">
        <v>175</v>
      </c>
      <c r="B9" s="1">
        <v>5911493</v>
      </c>
      <c r="C9" s="1">
        <v>3812090.58</v>
      </c>
      <c r="D9" s="1">
        <v>3982021</v>
      </c>
      <c r="E9" s="1">
        <v>3987403.1151434467</v>
      </c>
      <c r="F9" s="1">
        <v>4186773</v>
      </c>
    </row>
    <row r="10" spans="1:6" ht="18">
      <c r="A10" s="5" t="s">
        <v>176</v>
      </c>
      <c r="B10" s="1">
        <v>0</v>
      </c>
      <c r="C10" s="1">
        <v>1003738.42</v>
      </c>
      <c r="D10" s="1">
        <v>1060817</v>
      </c>
      <c r="E10" s="1">
        <v>1035817</v>
      </c>
      <c r="F10" s="1">
        <v>1087608</v>
      </c>
    </row>
    <row r="11" spans="1:6" ht="18">
      <c r="A11" s="5" t="s">
        <v>156</v>
      </c>
      <c r="B11" s="1">
        <f>B9+B10</f>
        <v>5911493</v>
      </c>
      <c r="C11" s="1">
        <f>C9+C10</f>
        <v>4815829</v>
      </c>
      <c r="D11" s="1">
        <f>D9+D10</f>
        <v>5042838</v>
      </c>
      <c r="E11" s="1">
        <f>E9+E10</f>
        <v>5023220.115143446</v>
      </c>
      <c r="F11" s="1">
        <f>F9+F10</f>
        <v>5274381</v>
      </c>
    </row>
    <row r="12" spans="1:6" ht="18">
      <c r="A12" s="1"/>
      <c r="B12" s="1"/>
      <c r="C12" s="1"/>
      <c r="D12" s="1"/>
      <c r="E12" s="1"/>
      <c r="F12" s="1"/>
    </row>
    <row r="13" spans="1:6" ht="18">
      <c r="A13" s="1" t="s">
        <v>13</v>
      </c>
      <c r="B13" s="1"/>
      <c r="C13" s="1"/>
      <c r="D13" s="1"/>
      <c r="E13" s="1"/>
      <c r="F13" s="1"/>
    </row>
    <row r="14" spans="1:6" ht="18">
      <c r="A14" s="5" t="s">
        <v>147</v>
      </c>
      <c r="B14" s="1">
        <v>0</v>
      </c>
      <c r="C14" s="1">
        <v>0</v>
      </c>
      <c r="D14" s="1">
        <v>30972.16</v>
      </c>
      <c r="E14" s="1">
        <v>9401.1</v>
      </c>
      <c r="F14" s="1">
        <v>4700</v>
      </c>
    </row>
    <row r="15" spans="1:6" ht="18">
      <c r="A15" s="5" t="s">
        <v>159</v>
      </c>
      <c r="B15" s="1">
        <v>391351.02</v>
      </c>
      <c r="C15" s="1">
        <v>5985</v>
      </c>
      <c r="D15" s="1">
        <v>202700</v>
      </c>
      <c r="E15" s="1">
        <v>0</v>
      </c>
      <c r="F15" s="1">
        <v>0</v>
      </c>
    </row>
    <row r="16" spans="1:6" ht="18">
      <c r="A16" s="5" t="s">
        <v>21</v>
      </c>
      <c r="B16" s="6">
        <f>SUM(B14:B15)</f>
        <v>391351.02</v>
      </c>
      <c r="C16" s="6">
        <f>SUM(C14:C15)</f>
        <v>5985</v>
      </c>
      <c r="D16" s="6">
        <f>SUM(D14:D15)</f>
        <v>233672.16</v>
      </c>
      <c r="E16" s="6">
        <f>SUM(E14:E15)</f>
        <v>9401.1</v>
      </c>
      <c r="F16" s="6">
        <f>SUM(F14:F15)</f>
        <v>4700</v>
      </c>
    </row>
    <row r="17" spans="1:6" ht="18">
      <c r="A17" s="3" t="s">
        <v>22</v>
      </c>
      <c r="B17" s="3">
        <f>B16+B11</f>
        <v>6302844.02</v>
      </c>
      <c r="C17" s="3">
        <f>C16+C11</f>
        <v>4821814</v>
      </c>
      <c r="D17" s="3">
        <f>D16+D11</f>
        <v>5276510.16</v>
      </c>
      <c r="E17" s="3">
        <f>E16+E11</f>
        <v>5032621.215143446</v>
      </c>
      <c r="F17" s="3">
        <f>F16+F11</f>
        <v>5279081</v>
      </c>
    </row>
    <row r="18" spans="1:6" ht="18">
      <c r="A18" s="5"/>
      <c r="B18" s="6"/>
      <c r="C18" s="6"/>
      <c r="D18" s="6"/>
      <c r="E18" s="6"/>
      <c r="F18" s="6"/>
    </row>
    <row r="19" spans="1:6" ht="18">
      <c r="A19" s="3" t="s">
        <v>23</v>
      </c>
      <c r="B19" s="6"/>
      <c r="C19" s="6"/>
      <c r="D19" s="6"/>
      <c r="E19" s="6"/>
      <c r="F19" s="6"/>
    </row>
    <row r="20" spans="1:6" ht="18">
      <c r="A20" s="5" t="s">
        <v>177</v>
      </c>
      <c r="B20" s="6">
        <v>50000</v>
      </c>
      <c r="C20" s="6">
        <v>0</v>
      </c>
      <c r="D20" s="6">
        <v>0</v>
      </c>
      <c r="E20" s="6">
        <v>0</v>
      </c>
      <c r="F20" s="6">
        <v>0</v>
      </c>
    </row>
    <row r="21" spans="1:6" ht="18">
      <c r="A21" s="3" t="s">
        <v>62</v>
      </c>
      <c r="B21" s="3">
        <f>B20</f>
        <v>50000</v>
      </c>
      <c r="C21" s="3">
        <f>C20</f>
        <v>0</v>
      </c>
      <c r="D21" s="3">
        <f>D20</f>
        <v>0</v>
      </c>
      <c r="E21" s="3">
        <f>E20</f>
        <v>0</v>
      </c>
      <c r="F21" s="3">
        <f>F20</f>
        <v>0</v>
      </c>
    </row>
    <row r="22" spans="1:6" ht="18">
      <c r="A22" s="3"/>
      <c r="B22" s="3"/>
      <c r="C22" s="3"/>
      <c r="D22" s="3"/>
      <c r="E22" s="3"/>
      <c r="F22" s="3"/>
    </row>
    <row r="23" spans="1:6" ht="18">
      <c r="A23" s="3" t="s">
        <v>74</v>
      </c>
      <c r="B23" s="3">
        <f>B17+B21</f>
        <v>6352844.02</v>
      </c>
      <c r="C23" s="3">
        <f>C17+C21</f>
        <v>4821814</v>
      </c>
      <c r="D23" s="3">
        <f>D17+D21</f>
        <v>5276510.16</v>
      </c>
      <c r="E23" s="3">
        <f>E17+E21</f>
        <v>5032621.215143446</v>
      </c>
      <c r="F23" s="3">
        <f>F17+F21</f>
        <v>5279081</v>
      </c>
    </row>
    <row r="24" spans="1:6" ht="18">
      <c r="A24" s="5"/>
      <c r="B24" s="6"/>
      <c r="C24" s="6"/>
      <c r="D24" s="6"/>
      <c r="E24" s="6"/>
      <c r="F24" s="6"/>
    </row>
    <row r="25" spans="1:6" ht="18">
      <c r="A25" s="5"/>
      <c r="B25" s="6"/>
      <c r="C25" s="6"/>
      <c r="D25" s="6"/>
      <c r="E25" s="6"/>
      <c r="F25" s="6"/>
    </row>
    <row r="26" spans="1:6" ht="18">
      <c r="A26" s="3" t="s">
        <v>75</v>
      </c>
      <c r="B26" s="6"/>
      <c r="C26" s="6"/>
      <c r="D26" s="6"/>
      <c r="E26" s="6"/>
      <c r="F26" s="6"/>
    </row>
    <row r="27" spans="1:6" ht="18">
      <c r="A27" s="3" t="s">
        <v>178</v>
      </c>
      <c r="B27" s="6"/>
      <c r="C27" s="6"/>
      <c r="D27" s="6"/>
      <c r="E27" s="6"/>
      <c r="F27" s="6"/>
    </row>
    <row r="28" spans="1:6" ht="18">
      <c r="A28" s="5" t="s">
        <v>164</v>
      </c>
      <c r="B28" s="1">
        <v>0</v>
      </c>
      <c r="C28" s="1">
        <v>17688</v>
      </c>
      <c r="D28" s="1">
        <v>17688</v>
      </c>
      <c r="E28" s="1">
        <v>17688</v>
      </c>
      <c r="F28" s="1">
        <v>18449</v>
      </c>
    </row>
    <row r="29" spans="1:6" ht="18">
      <c r="A29" s="3" t="s">
        <v>81</v>
      </c>
      <c r="B29" s="3">
        <f>B28</f>
        <v>0</v>
      </c>
      <c r="C29" s="3">
        <f>C28</f>
        <v>17688</v>
      </c>
      <c r="D29" s="3">
        <f>D28</f>
        <v>17688</v>
      </c>
      <c r="E29" s="3">
        <f>E28</f>
        <v>17688</v>
      </c>
      <c r="F29" s="3">
        <f>F28</f>
        <v>18449</v>
      </c>
    </row>
    <row r="30" spans="1:6" ht="18">
      <c r="A30" s="5" t="s">
        <v>86</v>
      </c>
      <c r="B30" s="1">
        <v>11613.45</v>
      </c>
      <c r="C30" s="1">
        <v>10170.16</v>
      </c>
      <c r="D30" s="1">
        <v>4820.58</v>
      </c>
      <c r="E30" s="1">
        <v>7692.96</v>
      </c>
      <c r="F30" s="1">
        <v>10000</v>
      </c>
    </row>
    <row r="31" spans="1:6" ht="18">
      <c r="A31" s="5" t="s">
        <v>111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</row>
    <row r="32" spans="1:6" ht="18">
      <c r="A32" s="5" t="s">
        <v>87</v>
      </c>
      <c r="B32" s="1">
        <v>10735.41</v>
      </c>
      <c r="C32" s="1">
        <v>7145.92</v>
      </c>
      <c r="D32" s="1">
        <v>13374.43</v>
      </c>
      <c r="E32" s="1">
        <v>95653.53</v>
      </c>
      <c r="F32" s="1">
        <v>101200</v>
      </c>
    </row>
    <row r="33" spans="1:6" ht="18">
      <c r="A33" s="5" t="s">
        <v>89</v>
      </c>
      <c r="B33" s="1">
        <v>359695.77</v>
      </c>
      <c r="C33" s="1">
        <v>21578.89</v>
      </c>
      <c r="D33" s="1">
        <v>33170.39</v>
      </c>
      <c r="E33" s="1">
        <v>399578.26</v>
      </c>
      <c r="F33" s="1">
        <v>841921</v>
      </c>
    </row>
    <row r="34" spans="1:6" ht="18">
      <c r="A34" s="5" t="s">
        <v>91</v>
      </c>
      <c r="B34" s="1">
        <v>1042637.0599999999</v>
      </c>
      <c r="C34" s="1">
        <v>1021354.7899999999</v>
      </c>
      <c r="D34" s="1">
        <v>1055410.5599999998</v>
      </c>
      <c r="E34" s="1">
        <v>1646523.1799999997</v>
      </c>
      <c r="F34" s="1">
        <v>2168229</v>
      </c>
    </row>
    <row r="35" spans="1:6" ht="18">
      <c r="A35" s="5" t="s">
        <v>123</v>
      </c>
      <c r="B35" s="1">
        <v>0</v>
      </c>
      <c r="C35" s="1">
        <v>0</v>
      </c>
      <c r="D35" s="1">
        <v>0</v>
      </c>
      <c r="E35" s="1">
        <v>391608</v>
      </c>
      <c r="F35" s="1">
        <v>406643</v>
      </c>
    </row>
    <row r="36" spans="1:6" ht="18">
      <c r="A36" s="5" t="s">
        <v>92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</row>
    <row r="37" spans="1:6" ht="18">
      <c r="A37" s="3" t="s">
        <v>179</v>
      </c>
      <c r="B37" s="3">
        <f>SUM(B29:B36)</f>
        <v>1424681.69</v>
      </c>
      <c r="C37" s="3">
        <f>SUM(C29:C36)</f>
        <v>1077937.76</v>
      </c>
      <c r="D37" s="3">
        <f>SUM(D29:D36)</f>
        <v>1124463.9599999997</v>
      </c>
      <c r="E37" s="3">
        <f>SUM(E29:E36)</f>
        <v>2558743.9299999997</v>
      </c>
      <c r="F37" s="3">
        <f>SUM(F29:F36)</f>
        <v>3546442</v>
      </c>
    </row>
    <row r="38" spans="1:6" ht="18">
      <c r="A38" s="5"/>
      <c r="B38" s="6"/>
      <c r="C38" s="6"/>
      <c r="D38" s="6"/>
      <c r="E38" s="6"/>
      <c r="F38" s="6"/>
    </row>
    <row r="39" spans="1:6" ht="18">
      <c r="A39" s="3" t="s">
        <v>180</v>
      </c>
      <c r="B39" s="6"/>
      <c r="C39" s="6"/>
      <c r="D39" s="6"/>
      <c r="E39" s="6"/>
      <c r="F39" s="6"/>
    </row>
    <row r="40" spans="1:6" ht="18">
      <c r="A40" s="5" t="s">
        <v>164</v>
      </c>
      <c r="B40" s="1">
        <v>64962.56</v>
      </c>
      <c r="C40" s="1">
        <v>43740</v>
      </c>
      <c r="D40" s="1">
        <v>43775</v>
      </c>
      <c r="E40" s="1">
        <v>44354</v>
      </c>
      <c r="F40" s="1">
        <v>46261</v>
      </c>
    </row>
    <row r="41" spans="1:6" ht="18">
      <c r="A41" s="3" t="s">
        <v>81</v>
      </c>
      <c r="B41" s="3">
        <f>B40</f>
        <v>64962.56</v>
      </c>
      <c r="C41" s="3">
        <f>C40</f>
        <v>43740</v>
      </c>
      <c r="D41" s="3">
        <f>D40</f>
        <v>43775</v>
      </c>
      <c r="E41" s="3">
        <f>E40</f>
        <v>44354</v>
      </c>
      <c r="F41" s="3">
        <f>F40</f>
        <v>46261</v>
      </c>
    </row>
    <row r="42" spans="1:6" ht="18">
      <c r="A42" s="5" t="s">
        <v>86</v>
      </c>
      <c r="B42" s="1">
        <v>0</v>
      </c>
      <c r="C42" s="1">
        <v>3742.07</v>
      </c>
      <c r="D42" s="1">
        <v>2281.33</v>
      </c>
      <c r="E42" s="1">
        <v>0</v>
      </c>
      <c r="F42" s="1">
        <v>0</v>
      </c>
    </row>
    <row r="43" spans="1:6" ht="18">
      <c r="A43" s="5" t="s">
        <v>111</v>
      </c>
      <c r="B43" s="1">
        <v>0</v>
      </c>
      <c r="C43" s="1">
        <v>11420</v>
      </c>
      <c r="D43" s="1">
        <v>0</v>
      </c>
      <c r="E43" s="1">
        <v>0</v>
      </c>
      <c r="F43" s="1">
        <v>0</v>
      </c>
    </row>
    <row r="44" spans="1:6" ht="18">
      <c r="A44" s="5" t="s">
        <v>87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</row>
    <row r="45" spans="1:6" ht="18">
      <c r="A45" s="5" t="s">
        <v>89</v>
      </c>
      <c r="B45" s="1">
        <v>24675.12</v>
      </c>
      <c r="C45" s="1">
        <v>0</v>
      </c>
      <c r="D45" s="1">
        <v>0</v>
      </c>
      <c r="E45" s="1">
        <v>0</v>
      </c>
      <c r="F45" s="1">
        <v>0</v>
      </c>
    </row>
    <row r="46" spans="1:6" ht="18">
      <c r="A46" s="5" t="s">
        <v>181</v>
      </c>
      <c r="B46" s="1">
        <v>210000</v>
      </c>
      <c r="C46" s="1">
        <v>464939.14</v>
      </c>
      <c r="D46" s="1">
        <v>218994.16</v>
      </c>
      <c r="E46" s="1">
        <v>553500.66</v>
      </c>
      <c r="F46" s="1">
        <v>0</v>
      </c>
    </row>
    <row r="47" spans="1:6" ht="18">
      <c r="A47" s="5" t="s">
        <v>182</v>
      </c>
      <c r="B47" s="1">
        <v>4642689.72</v>
      </c>
      <c r="C47" s="1">
        <v>3775605.76</v>
      </c>
      <c r="D47" s="1">
        <v>3465349.24</v>
      </c>
      <c r="E47" s="1">
        <v>1498797.01</v>
      </c>
      <c r="F47" s="1">
        <v>1686378</v>
      </c>
    </row>
    <row r="48" spans="1:6" ht="18">
      <c r="A48" s="5" t="s">
        <v>92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</row>
    <row r="49" spans="1:6" ht="18">
      <c r="A49" s="3" t="s">
        <v>183</v>
      </c>
      <c r="B49" s="3">
        <f>SUM(B41:B48)</f>
        <v>4942327.399999999</v>
      </c>
      <c r="C49" s="3">
        <f>SUM(C41:C48)</f>
        <v>4299446.97</v>
      </c>
      <c r="D49" s="3">
        <f>SUM(D41:D48)</f>
        <v>3730399.7300000004</v>
      </c>
      <c r="E49" s="3">
        <f>SUM(E41:E48)</f>
        <v>2096651.67</v>
      </c>
      <c r="F49" s="3">
        <f>SUM(F41:F48)</f>
        <v>1732639</v>
      </c>
    </row>
    <row r="50" spans="1:6" ht="18">
      <c r="A50" s="3"/>
      <c r="B50" s="3"/>
      <c r="C50" s="3"/>
      <c r="D50" s="3"/>
      <c r="E50" s="3"/>
      <c r="F50" s="3"/>
    </row>
    <row r="51" spans="1:6" ht="18">
      <c r="A51" s="5"/>
      <c r="B51" s="6"/>
      <c r="C51" s="6"/>
      <c r="D51" s="6"/>
      <c r="E51" s="6"/>
      <c r="F51" s="6"/>
    </row>
    <row r="52" spans="1:6" ht="18">
      <c r="A52" s="3" t="s">
        <v>184</v>
      </c>
      <c r="B52" s="1"/>
      <c r="C52" s="1"/>
      <c r="D52" s="1"/>
      <c r="E52" s="1"/>
      <c r="F52" s="1"/>
    </row>
    <row r="53" spans="1:6" ht="18">
      <c r="A53" s="3" t="s">
        <v>129</v>
      </c>
      <c r="B53" s="1"/>
      <c r="C53" s="1"/>
      <c r="D53" s="1"/>
      <c r="E53" s="1"/>
      <c r="F53" s="1"/>
    </row>
    <row r="54" spans="1:6" ht="18">
      <c r="A54" s="5" t="s">
        <v>130</v>
      </c>
      <c r="B54" s="1">
        <f>B17</f>
        <v>6302844.02</v>
      </c>
      <c r="C54" s="1">
        <f>C17</f>
        <v>4821814</v>
      </c>
      <c r="D54" s="1">
        <f>D17</f>
        <v>5276510.16</v>
      </c>
      <c r="E54" s="1">
        <f>E17</f>
        <v>5032621.215143446</v>
      </c>
      <c r="F54" s="1">
        <f>F17</f>
        <v>5279081</v>
      </c>
    </row>
    <row r="55" spans="1:6" ht="18">
      <c r="A55" s="5" t="s">
        <v>131</v>
      </c>
      <c r="B55" s="1">
        <f>B21</f>
        <v>50000</v>
      </c>
      <c r="C55" s="1">
        <f>C21</f>
        <v>0</v>
      </c>
      <c r="D55" s="1">
        <f>D21</f>
        <v>0</v>
      </c>
      <c r="E55" s="1">
        <f>E21</f>
        <v>0</v>
      </c>
      <c r="F55" s="1">
        <f>F21</f>
        <v>0</v>
      </c>
    </row>
    <row r="56" spans="1:6" ht="18">
      <c r="A56" s="3" t="s">
        <v>74</v>
      </c>
      <c r="B56" s="3">
        <f>B55+B54</f>
        <v>6352844.02</v>
      </c>
      <c r="C56" s="3">
        <f>C55+C54</f>
        <v>4821814</v>
      </c>
      <c r="D56" s="3">
        <f>D55+D54</f>
        <v>5276510.16</v>
      </c>
      <c r="E56" s="3">
        <f>E55+E54</f>
        <v>5032621.215143446</v>
      </c>
      <c r="F56" s="3">
        <f>F55+F54</f>
        <v>5279081</v>
      </c>
    </row>
    <row r="57" spans="1:6" ht="18">
      <c r="A57" s="3"/>
      <c r="B57" s="1"/>
      <c r="C57" s="1"/>
      <c r="D57" s="1"/>
      <c r="E57" s="1"/>
      <c r="F57" s="1"/>
    </row>
    <row r="58" spans="1:6" ht="18">
      <c r="A58" s="3" t="s">
        <v>133</v>
      </c>
      <c r="B58" s="1"/>
      <c r="C58" s="1"/>
      <c r="D58" s="1"/>
      <c r="E58" s="1"/>
      <c r="F58" s="1"/>
    </row>
    <row r="59" spans="1:6" ht="18">
      <c r="A59" s="5" t="s">
        <v>134</v>
      </c>
      <c r="B59" s="1">
        <f aca="true" t="shared" si="0" ref="B59:F63">B29+B41</f>
        <v>64962.56</v>
      </c>
      <c r="C59" s="1">
        <f t="shared" si="0"/>
        <v>61428</v>
      </c>
      <c r="D59" s="1">
        <f t="shared" si="0"/>
        <v>61463</v>
      </c>
      <c r="E59" s="1">
        <f t="shared" si="0"/>
        <v>62042</v>
      </c>
      <c r="F59" s="1">
        <f t="shared" si="0"/>
        <v>64710</v>
      </c>
    </row>
    <row r="60" spans="1:6" ht="18">
      <c r="A60" s="5" t="s">
        <v>136</v>
      </c>
      <c r="B60" s="1">
        <f t="shared" si="0"/>
        <v>11613.45</v>
      </c>
      <c r="C60" s="1">
        <f t="shared" si="0"/>
        <v>13912.23</v>
      </c>
      <c r="D60" s="1">
        <f t="shared" si="0"/>
        <v>7101.91</v>
      </c>
      <c r="E60" s="1">
        <f t="shared" si="0"/>
        <v>7692.96</v>
      </c>
      <c r="F60" s="1">
        <f t="shared" si="0"/>
        <v>10000</v>
      </c>
    </row>
    <row r="61" spans="1:6" ht="18">
      <c r="A61" s="5" t="s">
        <v>137</v>
      </c>
      <c r="B61" s="1">
        <f t="shared" si="0"/>
        <v>0</v>
      </c>
      <c r="C61" s="1">
        <f t="shared" si="0"/>
        <v>11420</v>
      </c>
      <c r="D61" s="1">
        <f t="shared" si="0"/>
        <v>0</v>
      </c>
      <c r="E61" s="1">
        <f t="shared" si="0"/>
        <v>0</v>
      </c>
      <c r="F61" s="1">
        <f t="shared" si="0"/>
        <v>0</v>
      </c>
    </row>
    <row r="62" spans="1:6" ht="18">
      <c r="A62" s="5" t="s">
        <v>138</v>
      </c>
      <c r="B62" s="1">
        <f t="shared" si="0"/>
        <v>10735.41</v>
      </c>
      <c r="C62" s="1">
        <f t="shared" si="0"/>
        <v>7145.92</v>
      </c>
      <c r="D62" s="1">
        <f t="shared" si="0"/>
        <v>13374.43</v>
      </c>
      <c r="E62" s="1">
        <f t="shared" si="0"/>
        <v>95653.53</v>
      </c>
      <c r="F62" s="1">
        <f t="shared" si="0"/>
        <v>101200</v>
      </c>
    </row>
    <row r="63" spans="1:6" ht="18">
      <c r="A63" s="5" t="s">
        <v>139</v>
      </c>
      <c r="B63" s="1">
        <f t="shared" si="0"/>
        <v>384370.89</v>
      </c>
      <c r="C63" s="1">
        <f t="shared" si="0"/>
        <v>21578.89</v>
      </c>
      <c r="D63" s="1">
        <f t="shared" si="0"/>
        <v>33170.39</v>
      </c>
      <c r="E63" s="1">
        <f t="shared" si="0"/>
        <v>399578.26</v>
      </c>
      <c r="F63" s="1">
        <f t="shared" si="0"/>
        <v>841921</v>
      </c>
    </row>
    <row r="64" spans="1:6" ht="18">
      <c r="A64" s="5" t="s">
        <v>140</v>
      </c>
      <c r="B64" s="1">
        <f>B34+B47+B46</f>
        <v>5895326.779999999</v>
      </c>
      <c r="C64" s="1">
        <f>C34+C47+C46</f>
        <v>5261899.6899999995</v>
      </c>
      <c r="D64" s="1">
        <f>D34+D47+D46</f>
        <v>4739753.96</v>
      </c>
      <c r="E64" s="1">
        <f>E34+E47+E46+E35</f>
        <v>4090428.8499999996</v>
      </c>
      <c r="F64" s="1">
        <f>F34+F47+F46+F35</f>
        <v>4261250</v>
      </c>
    </row>
    <row r="65" spans="1:6" ht="18">
      <c r="A65" s="5" t="s">
        <v>141</v>
      </c>
      <c r="B65" s="1">
        <f>B36+B48</f>
        <v>0</v>
      </c>
      <c r="C65" s="1">
        <f>C36+C48</f>
        <v>0</v>
      </c>
      <c r="D65" s="1">
        <f>D36+D48</f>
        <v>0</v>
      </c>
      <c r="E65" s="1">
        <f>E36+E48</f>
        <v>0</v>
      </c>
      <c r="F65" s="1">
        <f>F36+F48</f>
        <v>0</v>
      </c>
    </row>
    <row r="66" spans="1:6" ht="18">
      <c r="A66" s="3" t="s">
        <v>142</v>
      </c>
      <c r="B66" s="3">
        <f>SUM(B59:B65)</f>
        <v>6367009.089999999</v>
      </c>
      <c r="C66" s="3">
        <f>SUM(C59:C65)</f>
        <v>5377384.7299999995</v>
      </c>
      <c r="D66" s="3">
        <f>SUM(D59:D65)</f>
        <v>4854863.69</v>
      </c>
      <c r="E66" s="3">
        <f>SUM(E59:E65)</f>
        <v>4655395.6</v>
      </c>
      <c r="F66" s="3">
        <f>SUM(F59:F65)</f>
        <v>5279081</v>
      </c>
    </row>
    <row r="67" spans="1:6" ht="18">
      <c r="A67" s="3"/>
      <c r="B67" s="1"/>
      <c r="C67" s="1"/>
      <c r="D67" s="1"/>
      <c r="E67" s="1"/>
      <c r="F67" s="1"/>
    </row>
    <row r="68" spans="1:6" ht="18">
      <c r="A68" s="3" t="s">
        <v>143</v>
      </c>
      <c r="B68" s="3">
        <f>B56-B66</f>
        <v>-14165.069999999367</v>
      </c>
      <c r="C68" s="3">
        <f>C56-C66</f>
        <v>-555570.7299999995</v>
      </c>
      <c r="D68" s="3">
        <f>D56-D66</f>
        <v>421646.46999999974</v>
      </c>
      <c r="E68" s="3">
        <f>E56-E66</f>
        <v>377225.61514344625</v>
      </c>
      <c r="F68" s="3">
        <f>F56-F66</f>
        <v>0</v>
      </c>
    </row>
    <row r="69" spans="1:6" ht="18">
      <c r="A69" s="3"/>
      <c r="B69" s="1"/>
      <c r="C69" s="1"/>
      <c r="D69" s="1"/>
      <c r="E69" s="1"/>
      <c r="F69" s="1"/>
    </row>
    <row r="70" spans="1:6" ht="18">
      <c r="A70" s="3" t="s">
        <v>144</v>
      </c>
      <c r="B70" s="3">
        <v>5193546</v>
      </c>
      <c r="C70" s="3">
        <v>5179380.93</v>
      </c>
      <c r="D70" s="3">
        <v>4623810.2</v>
      </c>
      <c r="E70" s="3">
        <v>5045456.67</v>
      </c>
      <c r="F70" s="3">
        <v>5422682.29</v>
      </c>
    </row>
    <row r="71" spans="1:6" ht="18">
      <c r="A71" s="3"/>
      <c r="B71" s="1"/>
      <c r="C71" s="1"/>
      <c r="D71" s="1"/>
      <c r="E71" s="1"/>
      <c r="F71" s="1"/>
    </row>
    <row r="72" spans="1:6" ht="18">
      <c r="A72" s="3" t="s">
        <v>145</v>
      </c>
      <c r="B72" s="3">
        <f>B68+B70</f>
        <v>5179380.930000001</v>
      </c>
      <c r="C72" s="3">
        <f>C68+C70</f>
        <v>4623810.2</v>
      </c>
      <c r="D72" s="3">
        <f>D68+D70</f>
        <v>5045456.67</v>
      </c>
      <c r="E72" s="3">
        <f>E68+E70</f>
        <v>5422682.285143446</v>
      </c>
      <c r="F72" s="3">
        <f>F68+F70</f>
        <v>5422682.29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52.77734375" style="0" bestFit="1" customWidth="1"/>
    <col min="2" max="4" width="13.77734375" style="0" bestFit="1" customWidth="1"/>
    <col min="5" max="5" width="16.6640625" style="0" bestFit="1" customWidth="1"/>
    <col min="6" max="6" width="14.3359375" style="0" bestFit="1" customWidth="1"/>
  </cols>
  <sheetData>
    <row r="1" spans="1:6" ht="23.25">
      <c r="A1" s="2" t="s">
        <v>0</v>
      </c>
      <c r="B1" s="1"/>
      <c r="C1" s="1"/>
      <c r="D1" s="1"/>
      <c r="E1" s="1"/>
      <c r="F1" s="1"/>
    </row>
    <row r="2" spans="1:6" ht="18">
      <c r="A2" s="3" t="s">
        <v>1</v>
      </c>
      <c r="B2" s="1"/>
      <c r="C2" s="1"/>
      <c r="D2" s="1"/>
      <c r="E2" s="1"/>
      <c r="F2" s="1"/>
    </row>
    <row r="3" spans="1:6" ht="18">
      <c r="A3" s="3" t="s">
        <v>2</v>
      </c>
      <c r="B3" s="1"/>
      <c r="C3" s="1"/>
      <c r="D3" s="1"/>
      <c r="E3" s="1"/>
      <c r="F3" s="1"/>
    </row>
    <row r="4" spans="1:6" ht="18">
      <c r="A4" s="1"/>
      <c r="B4" s="4" t="s">
        <v>205</v>
      </c>
      <c r="C4" s="4" t="s">
        <v>206</v>
      </c>
      <c r="D4" s="4" t="s">
        <v>207</v>
      </c>
      <c r="E4" s="4" t="s">
        <v>208</v>
      </c>
      <c r="F4" s="4" t="s">
        <v>210</v>
      </c>
    </row>
    <row r="5" spans="1:6" ht="18">
      <c r="A5" s="4" t="s">
        <v>185</v>
      </c>
      <c r="B5" s="4"/>
      <c r="C5" s="4"/>
      <c r="D5" s="4"/>
      <c r="E5" s="4" t="s">
        <v>209</v>
      </c>
      <c r="F5" s="4"/>
    </row>
    <row r="6" spans="1:6" ht="18">
      <c r="A6" s="3" t="s">
        <v>4</v>
      </c>
      <c r="B6" s="1"/>
      <c r="C6" s="1"/>
      <c r="D6" s="1"/>
      <c r="E6" s="1"/>
      <c r="F6" s="1"/>
    </row>
    <row r="7" spans="1:6" ht="18">
      <c r="A7" s="3" t="s">
        <v>5</v>
      </c>
      <c r="B7" s="1"/>
      <c r="C7" s="1"/>
      <c r="D7" s="1"/>
      <c r="E7" s="1"/>
      <c r="F7" s="1"/>
    </row>
    <row r="8" spans="1:6" ht="18">
      <c r="A8" s="5" t="s">
        <v>186</v>
      </c>
      <c r="B8" s="1">
        <v>650482.95</v>
      </c>
      <c r="C8" s="1">
        <v>684363.06</v>
      </c>
      <c r="D8" s="1">
        <v>701803.42</v>
      </c>
      <c r="E8" s="1">
        <v>673142.6934731569</v>
      </c>
      <c r="F8" s="1">
        <v>713531</v>
      </c>
    </row>
    <row r="9" spans="1:6" ht="18">
      <c r="A9" s="3" t="s">
        <v>22</v>
      </c>
      <c r="B9" s="3">
        <f>B8</f>
        <v>650482.95</v>
      </c>
      <c r="C9" s="3">
        <f>C8</f>
        <v>684363.06</v>
      </c>
      <c r="D9" s="3">
        <f>D8</f>
        <v>701803.42</v>
      </c>
      <c r="E9" s="3">
        <f>E8</f>
        <v>673142.6934731569</v>
      </c>
      <c r="F9" s="3">
        <f>F8</f>
        <v>713531</v>
      </c>
    </row>
    <row r="10" spans="1:6" ht="18">
      <c r="A10" s="5"/>
      <c r="B10" s="6"/>
      <c r="C10" s="6"/>
      <c r="D10" s="6"/>
      <c r="E10" s="6"/>
      <c r="F10" s="6"/>
    </row>
    <row r="11" spans="1:6" ht="18">
      <c r="A11" s="3" t="s">
        <v>23</v>
      </c>
      <c r="B11" s="6"/>
      <c r="C11" s="6"/>
      <c r="D11" s="6"/>
      <c r="E11" s="6"/>
      <c r="F11" s="6"/>
    </row>
    <row r="12" spans="1:6" ht="18">
      <c r="A12" s="5" t="s">
        <v>187</v>
      </c>
      <c r="B12" s="6">
        <v>230812.15</v>
      </c>
      <c r="C12" s="6">
        <v>258620.37</v>
      </c>
      <c r="D12" s="6">
        <v>291237.08</v>
      </c>
      <c r="E12" s="6">
        <v>327443.22234499676</v>
      </c>
      <c r="F12" s="6">
        <v>333992</v>
      </c>
    </row>
    <row r="13" spans="1:6" ht="18">
      <c r="A13" s="3" t="s">
        <v>62</v>
      </c>
      <c r="B13" s="3">
        <f>B12</f>
        <v>230812.15</v>
      </c>
      <c r="C13" s="3">
        <f>C12</f>
        <v>258620.37</v>
      </c>
      <c r="D13" s="3">
        <f>D12</f>
        <v>291237.08</v>
      </c>
      <c r="E13" s="3">
        <f>E12</f>
        <v>327443.22234499676</v>
      </c>
      <c r="F13" s="3">
        <f>F12</f>
        <v>333992</v>
      </c>
    </row>
    <row r="14" spans="1:6" ht="18">
      <c r="A14" s="3"/>
      <c r="B14" s="3"/>
      <c r="C14" s="3"/>
      <c r="D14" s="3"/>
      <c r="E14" s="3"/>
      <c r="F14" s="3"/>
    </row>
    <row r="15" spans="1:6" ht="18">
      <c r="A15" s="3" t="s">
        <v>63</v>
      </c>
      <c r="B15" s="3"/>
      <c r="C15" s="3"/>
      <c r="D15" s="3"/>
      <c r="E15" s="3"/>
      <c r="F15" s="3"/>
    </row>
    <row r="16" spans="1:6" ht="18">
      <c r="A16" s="5" t="s">
        <v>188</v>
      </c>
      <c r="B16" s="5">
        <v>904065</v>
      </c>
      <c r="C16" s="5">
        <v>887158</v>
      </c>
      <c r="D16" s="5">
        <v>959295</v>
      </c>
      <c r="E16" s="5">
        <v>1051312.378478787</v>
      </c>
      <c r="F16" s="5">
        <v>1103878</v>
      </c>
    </row>
    <row r="17" spans="1:6" ht="18">
      <c r="A17" s="5" t="s">
        <v>189</v>
      </c>
      <c r="B17" s="5">
        <v>0</v>
      </c>
      <c r="C17" s="5">
        <v>125132.81</v>
      </c>
      <c r="D17" s="5">
        <v>125375</v>
      </c>
      <c r="E17" s="5">
        <v>235000</v>
      </c>
      <c r="F17" s="5">
        <v>235000</v>
      </c>
    </row>
    <row r="18" spans="1:6" ht="18">
      <c r="A18" s="3" t="s">
        <v>73</v>
      </c>
      <c r="B18" s="3">
        <f>B16+B17</f>
        <v>904065</v>
      </c>
      <c r="C18" s="3">
        <f>C16+C17</f>
        <v>1012290.81</v>
      </c>
      <c r="D18" s="3">
        <f>D16+D17</f>
        <v>1084670</v>
      </c>
      <c r="E18" s="3">
        <f>E16+E17</f>
        <v>1286312.378478787</v>
      </c>
      <c r="F18" s="3">
        <f>F16+F17</f>
        <v>1338878</v>
      </c>
    </row>
    <row r="19" spans="1:6" ht="18">
      <c r="A19" s="5"/>
      <c r="B19" s="3"/>
      <c r="C19" s="3"/>
      <c r="D19" s="3"/>
      <c r="E19" s="3"/>
      <c r="F19" s="3"/>
    </row>
    <row r="20" spans="1:6" ht="18">
      <c r="A20" s="3" t="s">
        <v>74</v>
      </c>
      <c r="B20" s="3">
        <f>B9+B13+B18</f>
        <v>1785360.1</v>
      </c>
      <c r="C20" s="3">
        <f>C9+C13+C18</f>
        <v>1955274.2400000002</v>
      </c>
      <c r="D20" s="3">
        <f>D9+D13+D18</f>
        <v>2077710.5</v>
      </c>
      <c r="E20" s="3">
        <f>E9+E13+E18</f>
        <v>2286898.294296941</v>
      </c>
      <c r="F20" s="3">
        <f>F9+F13+F18</f>
        <v>2386401</v>
      </c>
    </row>
    <row r="21" spans="1:6" ht="18">
      <c r="A21" s="5"/>
      <c r="B21" s="6"/>
      <c r="C21" s="6"/>
      <c r="D21" s="6"/>
      <c r="E21" s="6"/>
      <c r="F21" s="6"/>
    </row>
    <row r="22" spans="1:6" ht="18">
      <c r="A22" s="5"/>
      <c r="B22" s="6"/>
      <c r="C22" s="6"/>
      <c r="D22" s="6"/>
      <c r="E22" s="6"/>
      <c r="F22" s="6"/>
    </row>
    <row r="23" spans="1:6" ht="18">
      <c r="A23" s="3" t="s">
        <v>75</v>
      </c>
      <c r="B23" s="6"/>
      <c r="C23" s="6"/>
      <c r="D23" s="6"/>
      <c r="E23" s="6"/>
      <c r="F23" s="6"/>
    </row>
    <row r="24" spans="1:6" ht="18">
      <c r="A24" s="3" t="s">
        <v>190</v>
      </c>
      <c r="B24" s="6"/>
      <c r="C24" s="6"/>
      <c r="D24" s="6"/>
      <c r="E24" s="6"/>
      <c r="F24" s="6"/>
    </row>
    <row r="25" spans="1:6" ht="18">
      <c r="A25" s="5" t="s">
        <v>164</v>
      </c>
      <c r="B25" s="1">
        <v>584283.73</v>
      </c>
      <c r="C25" s="1">
        <v>608965.36</v>
      </c>
      <c r="D25" s="1">
        <v>621250.24</v>
      </c>
      <c r="E25" s="1">
        <v>625517.5575091646</v>
      </c>
      <c r="F25" s="1">
        <v>652416</v>
      </c>
    </row>
    <row r="26" spans="1:6" ht="18">
      <c r="A26" s="3" t="s">
        <v>81</v>
      </c>
      <c r="B26" s="3">
        <f>B25</f>
        <v>584283.73</v>
      </c>
      <c r="C26" s="3">
        <f>C25</f>
        <v>608965.36</v>
      </c>
      <c r="D26" s="3">
        <f>D25</f>
        <v>621250.24</v>
      </c>
      <c r="E26" s="3">
        <f>E25</f>
        <v>625517.5575091646</v>
      </c>
      <c r="F26" s="3">
        <f>F25</f>
        <v>652416</v>
      </c>
    </row>
    <row r="27" spans="1:6" ht="18">
      <c r="A27" s="5" t="s">
        <v>82</v>
      </c>
      <c r="B27" s="1">
        <v>91849</v>
      </c>
      <c r="C27" s="1">
        <v>108517</v>
      </c>
      <c r="D27" s="1">
        <v>115723</v>
      </c>
      <c r="E27" s="1">
        <v>126729.85715135674</v>
      </c>
      <c r="F27" s="1">
        <v>143270.55359999998</v>
      </c>
    </row>
    <row r="28" spans="1:6" ht="18">
      <c r="A28" s="5" t="s">
        <v>83</v>
      </c>
      <c r="B28" s="1">
        <v>44698</v>
      </c>
      <c r="C28" s="1">
        <v>46586</v>
      </c>
      <c r="D28" s="1">
        <v>47526</v>
      </c>
      <c r="E28" s="1">
        <v>47852.09314945109</v>
      </c>
      <c r="F28" s="1">
        <v>49909.824</v>
      </c>
    </row>
    <row r="29" spans="1:6" ht="18">
      <c r="A29" s="5" t="s">
        <v>84</v>
      </c>
      <c r="B29" s="1">
        <v>151291</v>
      </c>
      <c r="C29" s="1">
        <v>176552</v>
      </c>
      <c r="D29" s="1">
        <v>181558</v>
      </c>
      <c r="E29" s="1">
        <v>223884.47</v>
      </c>
      <c r="F29" s="1">
        <v>254897.62</v>
      </c>
    </row>
    <row r="30" spans="1:6" ht="18">
      <c r="A30" s="3" t="s">
        <v>85</v>
      </c>
      <c r="B30" s="3">
        <f>SUM(B27:B29)</f>
        <v>287838</v>
      </c>
      <c r="C30" s="3">
        <f>SUM(C27:C29)</f>
        <v>331655</v>
      </c>
      <c r="D30" s="3">
        <f>SUM(D27:D29)</f>
        <v>344807</v>
      </c>
      <c r="E30" s="3">
        <f>SUM(E27:E29)</f>
        <v>398466.4203008078</v>
      </c>
      <c r="F30" s="3">
        <f>SUM(F27:F29)</f>
        <v>448077.9976</v>
      </c>
    </row>
    <row r="31" spans="1:6" ht="18">
      <c r="A31" s="5" t="s">
        <v>86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</row>
    <row r="32" spans="1:6" ht="18">
      <c r="A32" s="5" t="s">
        <v>111</v>
      </c>
      <c r="B32" s="1">
        <v>6032.93</v>
      </c>
      <c r="C32" s="1">
        <v>8552.66</v>
      </c>
      <c r="D32" s="1">
        <v>19709</v>
      </c>
      <c r="E32" s="1">
        <v>8169.270738692356</v>
      </c>
      <c r="F32" s="1">
        <v>8750</v>
      </c>
    </row>
    <row r="33" spans="1:6" ht="18">
      <c r="A33" s="5" t="s">
        <v>87</v>
      </c>
      <c r="B33" s="1">
        <v>3725.27</v>
      </c>
      <c r="C33" s="1">
        <v>3639.13</v>
      </c>
      <c r="D33" s="1">
        <v>3978.58</v>
      </c>
      <c r="E33" s="1">
        <v>2542.005677807614</v>
      </c>
      <c r="F33" s="1">
        <v>1250</v>
      </c>
    </row>
    <row r="34" spans="1:6" ht="18">
      <c r="A34" s="5" t="s">
        <v>191</v>
      </c>
      <c r="B34" s="1">
        <v>10673.91</v>
      </c>
      <c r="C34" s="1">
        <v>14324.32</v>
      </c>
      <c r="D34" s="1">
        <v>9846.21</v>
      </c>
      <c r="E34" s="1">
        <v>16445.1096750683</v>
      </c>
      <c r="F34" s="1">
        <v>77500</v>
      </c>
    </row>
    <row r="35" spans="1:6" ht="18">
      <c r="A35" s="5" t="s">
        <v>192</v>
      </c>
      <c r="B35" s="1">
        <v>866330.61</v>
      </c>
      <c r="C35" s="1">
        <v>938244.76</v>
      </c>
      <c r="D35" s="1">
        <v>1041716.44</v>
      </c>
      <c r="E35" s="1">
        <v>1108104.8013873233</v>
      </c>
      <c r="F35" s="1">
        <v>1191957</v>
      </c>
    </row>
    <row r="36" spans="1:6" ht="18">
      <c r="A36" s="5" t="s">
        <v>193</v>
      </c>
      <c r="B36" s="1">
        <v>38223.36</v>
      </c>
      <c r="C36" s="1">
        <v>38489.31</v>
      </c>
      <c r="D36" s="1">
        <v>2009.66</v>
      </c>
      <c r="E36" s="1">
        <v>11799.56</v>
      </c>
      <c r="F36" s="1">
        <v>5000</v>
      </c>
    </row>
    <row r="37" spans="1:6" ht="18">
      <c r="A37" s="5" t="s">
        <v>92</v>
      </c>
      <c r="B37" s="1">
        <v>6031.9</v>
      </c>
      <c r="C37" s="1">
        <v>670.96</v>
      </c>
      <c r="D37" s="1">
        <v>1218.63</v>
      </c>
      <c r="E37" s="1">
        <v>1319.91</v>
      </c>
      <c r="F37" s="1">
        <v>1450</v>
      </c>
    </row>
    <row r="38" spans="1:6" ht="18">
      <c r="A38" s="3" t="s">
        <v>194</v>
      </c>
      <c r="B38" s="3">
        <f>B26+B30+SUM(B31:B37)</f>
        <v>1803139.71</v>
      </c>
      <c r="C38" s="3">
        <f>C26+C30+SUM(C31:C37)</f>
        <v>1944541.5</v>
      </c>
      <c r="D38" s="3">
        <f>D26+D30+SUM(D31:D37)</f>
        <v>2044535.7599999998</v>
      </c>
      <c r="E38" s="3">
        <f>E26+E30+SUM(E31:E37)</f>
        <v>2172364.635288864</v>
      </c>
      <c r="F38" s="3">
        <f>F26+F30+SUM(F31:F37)</f>
        <v>2386400.9976</v>
      </c>
    </row>
    <row r="39" spans="1:6" ht="18">
      <c r="A39" s="5"/>
      <c r="B39" s="6"/>
      <c r="C39" s="6"/>
      <c r="D39" s="6"/>
      <c r="E39" s="6"/>
      <c r="F39" s="6"/>
    </row>
    <row r="40" spans="1:6" ht="18">
      <c r="A40" s="3" t="s">
        <v>143</v>
      </c>
      <c r="B40" s="3">
        <f>B20-B38</f>
        <v>-17779.60999999987</v>
      </c>
      <c r="C40" s="3">
        <f>C20-C38</f>
        <v>10732.740000000224</v>
      </c>
      <c r="D40" s="3">
        <f>D20-D38</f>
        <v>33174.74000000022</v>
      </c>
      <c r="E40" s="3">
        <f>E20-E38</f>
        <v>114533.65900807688</v>
      </c>
      <c r="F40" s="3">
        <f>F20-F38</f>
        <v>0.002400000113993883</v>
      </c>
    </row>
    <row r="41" spans="1:6" ht="18">
      <c r="A41" s="3"/>
      <c r="B41" s="1"/>
      <c r="C41" s="1"/>
      <c r="D41" s="1"/>
      <c r="E41" s="1"/>
      <c r="F41" s="1"/>
    </row>
    <row r="42" spans="1:6" ht="18">
      <c r="A42" s="3" t="s">
        <v>144</v>
      </c>
      <c r="B42" s="3">
        <v>50493</v>
      </c>
      <c r="C42" s="3">
        <v>32713.39</v>
      </c>
      <c r="D42" s="3">
        <v>43446.13</v>
      </c>
      <c r="E42" s="3">
        <v>64833.87</v>
      </c>
      <c r="F42" s="3">
        <v>179367.53</v>
      </c>
    </row>
    <row r="43" spans="1:6" ht="18">
      <c r="A43" s="3" t="s">
        <v>195</v>
      </c>
      <c r="B43" s="3"/>
      <c r="C43" s="3"/>
      <c r="D43" s="3">
        <v>-11787</v>
      </c>
      <c r="E43" s="3"/>
      <c r="F43" s="3"/>
    </row>
    <row r="44" spans="1:6" ht="18">
      <c r="A44" s="3"/>
      <c r="B44" s="1"/>
      <c r="C44" s="1"/>
      <c r="D44" s="1"/>
      <c r="E44" s="1"/>
      <c r="F44" s="1"/>
    </row>
    <row r="45" spans="1:6" ht="18">
      <c r="A45" s="3" t="s">
        <v>145</v>
      </c>
      <c r="B45" s="3">
        <f>B40+B42</f>
        <v>32713.39000000013</v>
      </c>
      <c r="C45" s="3">
        <f>C40+C42</f>
        <v>43446.13000000022</v>
      </c>
      <c r="D45" s="3">
        <f>D40+D42+D43</f>
        <v>64833.87000000023</v>
      </c>
      <c r="E45" s="3">
        <f>E40+E42</f>
        <v>179367.52900807688</v>
      </c>
      <c r="F45" s="3">
        <f>F40+F42</f>
        <v>179367.5324000001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52.77734375" style="0" bestFit="1" customWidth="1"/>
    <col min="2" max="4" width="13.3359375" style="0" bestFit="1" customWidth="1"/>
    <col min="5" max="5" width="16.6640625" style="0" bestFit="1" customWidth="1"/>
    <col min="6" max="6" width="14.3359375" style="0" bestFit="1" customWidth="1"/>
  </cols>
  <sheetData>
    <row r="1" spans="1:6" ht="23.25">
      <c r="A1" s="2" t="s">
        <v>0</v>
      </c>
      <c r="B1" s="1"/>
      <c r="C1" s="1"/>
      <c r="D1" s="1"/>
      <c r="E1" s="1"/>
      <c r="F1" s="1"/>
    </row>
    <row r="2" spans="1:6" ht="18">
      <c r="A2" s="3" t="s">
        <v>1</v>
      </c>
      <c r="B2" s="1"/>
      <c r="C2" s="1"/>
      <c r="D2" s="1"/>
      <c r="E2" s="1"/>
      <c r="F2" s="1"/>
    </row>
    <row r="3" spans="1:6" ht="18">
      <c r="A3" s="3" t="s">
        <v>2</v>
      </c>
      <c r="B3" s="1"/>
      <c r="C3" s="1"/>
      <c r="D3" s="1"/>
      <c r="E3" s="1"/>
      <c r="F3" s="1"/>
    </row>
    <row r="4" spans="1:6" ht="18">
      <c r="A4" s="1"/>
      <c r="B4" s="4" t="s">
        <v>205</v>
      </c>
      <c r="C4" s="4" t="s">
        <v>206</v>
      </c>
      <c r="D4" s="4" t="s">
        <v>207</v>
      </c>
      <c r="E4" s="4" t="s">
        <v>208</v>
      </c>
      <c r="F4" s="4" t="s">
        <v>210</v>
      </c>
    </row>
    <row r="5" spans="1:6" ht="18">
      <c r="A5" s="7" t="s">
        <v>196</v>
      </c>
      <c r="B5" s="4"/>
      <c r="C5" s="4"/>
      <c r="D5" s="4"/>
      <c r="E5" s="4" t="s">
        <v>209</v>
      </c>
      <c r="F5" s="4"/>
    </row>
    <row r="6" spans="1:6" ht="18">
      <c r="A6" s="3" t="s">
        <v>4</v>
      </c>
      <c r="B6" s="1"/>
      <c r="C6" s="1"/>
      <c r="D6" s="1"/>
      <c r="E6" s="1"/>
      <c r="F6" s="1"/>
    </row>
    <row r="7" spans="1:6" ht="18">
      <c r="A7" s="3" t="s">
        <v>5</v>
      </c>
      <c r="B7" s="1"/>
      <c r="C7" s="1"/>
      <c r="D7" s="1"/>
      <c r="E7" s="1"/>
      <c r="F7" s="1"/>
    </row>
    <row r="8" spans="1:6" ht="18">
      <c r="A8" s="1" t="s">
        <v>147</v>
      </c>
      <c r="B8" s="1">
        <v>682</v>
      </c>
      <c r="C8" s="1">
        <v>1278</v>
      </c>
      <c r="D8" s="1">
        <v>1024</v>
      </c>
      <c r="E8" s="1">
        <v>1250</v>
      </c>
      <c r="F8" s="1">
        <v>1250</v>
      </c>
    </row>
    <row r="9" spans="1:6" ht="18">
      <c r="A9" s="1" t="s">
        <v>148</v>
      </c>
      <c r="B9" s="1">
        <v>5842</v>
      </c>
      <c r="C9" s="1">
        <v>3913</v>
      </c>
      <c r="D9" s="1">
        <v>-683</v>
      </c>
      <c r="E9" s="1">
        <v>7250</v>
      </c>
      <c r="F9" s="1">
        <v>7250</v>
      </c>
    </row>
    <row r="10" spans="1:6" ht="18">
      <c r="A10" s="1" t="s">
        <v>197</v>
      </c>
      <c r="B10" s="1">
        <v>11123</v>
      </c>
      <c r="C10" s="1">
        <v>36760</v>
      </c>
      <c r="D10" s="1">
        <v>15011</v>
      </c>
      <c r="E10" s="1">
        <v>54000</v>
      </c>
      <c r="F10" s="1">
        <v>54000</v>
      </c>
    </row>
    <row r="11" spans="1:6" ht="18">
      <c r="A11" s="3" t="s">
        <v>151</v>
      </c>
      <c r="B11" s="3">
        <f>SUM(B8:B10)</f>
        <v>17647</v>
      </c>
      <c r="C11" s="3">
        <f>SUM(C8:C10)</f>
        <v>41951</v>
      </c>
      <c r="D11" s="3">
        <f>SUM(D8:D10)</f>
        <v>15352</v>
      </c>
      <c r="E11" s="3">
        <f>SUM(E8:E10)</f>
        <v>62500</v>
      </c>
      <c r="F11" s="3">
        <f>SUM(F8:F10)</f>
        <v>62500</v>
      </c>
    </row>
    <row r="12" spans="1:6" ht="18">
      <c r="A12" s="1"/>
      <c r="B12" s="1"/>
      <c r="C12" s="1"/>
      <c r="D12" s="1"/>
      <c r="E12" s="1"/>
      <c r="F12" s="1"/>
    </row>
    <row r="13" spans="1:6" ht="18">
      <c r="A13" s="1"/>
      <c r="B13" s="1"/>
      <c r="C13" s="1"/>
      <c r="D13" s="1"/>
      <c r="E13" s="1"/>
      <c r="F13" s="1"/>
    </row>
    <row r="14" spans="1:6" ht="18">
      <c r="A14" s="3" t="s">
        <v>75</v>
      </c>
      <c r="B14" s="1"/>
      <c r="C14" s="1"/>
      <c r="D14" s="1"/>
      <c r="E14" s="1"/>
      <c r="F14" s="1"/>
    </row>
    <row r="15" spans="1:6" ht="18">
      <c r="A15" s="1" t="s">
        <v>136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</row>
    <row r="16" spans="1:6" ht="18">
      <c r="A16" s="1" t="s">
        <v>138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</row>
    <row r="17" spans="1:6" ht="18">
      <c r="A17" s="1" t="s">
        <v>139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</row>
    <row r="18" spans="1:6" ht="18">
      <c r="A18" s="1" t="s">
        <v>141</v>
      </c>
      <c r="B18" s="1">
        <v>11123</v>
      </c>
      <c r="C18" s="1">
        <v>36760</v>
      </c>
      <c r="D18" s="1">
        <v>15011</v>
      </c>
      <c r="E18" s="1">
        <v>62500</v>
      </c>
      <c r="F18" s="1">
        <v>62500</v>
      </c>
    </row>
    <row r="19" spans="1:6" ht="18">
      <c r="A19" s="3" t="s">
        <v>152</v>
      </c>
      <c r="B19" s="3">
        <f>SUM(B15:B18)</f>
        <v>11123</v>
      </c>
      <c r="C19" s="3">
        <f>SUM(C15:C18)</f>
        <v>36760</v>
      </c>
      <c r="D19" s="3">
        <f>SUM(D15:D18)</f>
        <v>15011</v>
      </c>
      <c r="E19" s="3">
        <f>SUM(E15:E18)</f>
        <v>62500</v>
      </c>
      <c r="F19" s="3">
        <f>SUM(F15:F18)</f>
        <v>62500</v>
      </c>
    </row>
    <row r="20" spans="1:6" ht="18">
      <c r="A20" s="1"/>
      <c r="B20" s="1"/>
      <c r="C20" s="1"/>
      <c r="D20" s="1"/>
      <c r="E20" s="1"/>
      <c r="F20" s="1"/>
    </row>
    <row r="21" spans="1:6" ht="18">
      <c r="A21" s="3" t="s">
        <v>143</v>
      </c>
      <c r="B21" s="3">
        <f>B11-B19</f>
        <v>6524</v>
      </c>
      <c r="C21" s="3">
        <f>C11-C19</f>
        <v>5191</v>
      </c>
      <c r="D21" s="3">
        <f>D11-D19</f>
        <v>341</v>
      </c>
      <c r="E21" s="3">
        <f>E11-E19</f>
        <v>0</v>
      </c>
      <c r="F21" s="3">
        <f>F11-F19</f>
        <v>0</v>
      </c>
    </row>
    <row r="22" spans="1:6" ht="18">
      <c r="A22" s="3"/>
      <c r="B22" s="1"/>
      <c r="C22" s="1"/>
      <c r="D22" s="1"/>
      <c r="E22" s="1"/>
      <c r="F22" s="1"/>
    </row>
    <row r="23" spans="1:6" ht="18">
      <c r="A23" s="3" t="s">
        <v>144</v>
      </c>
      <c r="B23" s="3">
        <v>32804</v>
      </c>
      <c r="C23" s="3">
        <v>39328</v>
      </c>
      <c r="D23" s="3">
        <v>44519</v>
      </c>
      <c r="E23" s="3">
        <v>44860</v>
      </c>
      <c r="F23" s="3">
        <v>44860</v>
      </c>
    </row>
    <row r="24" spans="1:6" ht="18">
      <c r="A24" s="3" t="s">
        <v>153</v>
      </c>
      <c r="B24" s="3">
        <v>0</v>
      </c>
      <c r="C24" s="3">
        <v>0</v>
      </c>
      <c r="D24" s="3">
        <v>0</v>
      </c>
      <c r="E24" s="3"/>
      <c r="F24" s="3"/>
    </row>
    <row r="25" spans="1:6" ht="18">
      <c r="A25" s="3"/>
      <c r="B25" s="1"/>
      <c r="C25" s="1"/>
      <c r="D25" s="1"/>
      <c r="E25" s="1"/>
      <c r="F25" s="1"/>
    </row>
    <row r="26" spans="1:6" ht="18">
      <c r="A26" s="3" t="s">
        <v>145</v>
      </c>
      <c r="B26" s="3">
        <f>B21+B23+B24</f>
        <v>39328</v>
      </c>
      <c r="C26" s="3">
        <f>C21+C23+C24</f>
        <v>44519</v>
      </c>
      <c r="D26" s="3">
        <f>D21+D23+D24</f>
        <v>44860</v>
      </c>
      <c r="E26" s="3">
        <f>E21+E23+E24</f>
        <v>44860</v>
      </c>
      <c r="F26" s="3">
        <f>F21+F23+F24</f>
        <v>44860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52.77734375" style="0" bestFit="1" customWidth="1"/>
    <col min="2" max="4" width="14.99609375" style="0" bestFit="1" customWidth="1"/>
    <col min="5" max="5" width="16.6640625" style="0" bestFit="1" customWidth="1"/>
    <col min="6" max="6" width="14.99609375" style="0" bestFit="1" customWidth="1"/>
  </cols>
  <sheetData>
    <row r="1" spans="1:6" ht="23.25">
      <c r="A1" s="2" t="s">
        <v>0</v>
      </c>
      <c r="B1" s="1"/>
      <c r="C1" s="1"/>
      <c r="D1" s="1"/>
      <c r="E1" s="1"/>
      <c r="F1" s="1"/>
    </row>
    <row r="2" spans="1:6" ht="18">
      <c r="A2" s="3" t="s">
        <v>1</v>
      </c>
      <c r="B2" s="1"/>
      <c r="C2" s="1"/>
      <c r="D2" s="1"/>
      <c r="E2" s="1"/>
      <c r="F2" s="1"/>
    </row>
    <row r="3" spans="1:6" ht="18">
      <c r="A3" s="3" t="s">
        <v>2</v>
      </c>
      <c r="B3" s="1"/>
      <c r="C3" s="1"/>
      <c r="D3" s="1"/>
      <c r="E3" s="1"/>
      <c r="F3" s="1"/>
    </row>
    <row r="4" spans="1:6" ht="18">
      <c r="A4" s="1"/>
      <c r="B4" s="4" t="s">
        <v>205</v>
      </c>
      <c r="C4" s="4" t="s">
        <v>206</v>
      </c>
      <c r="D4" s="4" t="s">
        <v>207</v>
      </c>
      <c r="E4" s="4" t="s">
        <v>208</v>
      </c>
      <c r="F4" s="4" t="s">
        <v>210</v>
      </c>
    </row>
    <row r="5" spans="1:6" ht="18">
      <c r="A5" s="7" t="s">
        <v>198</v>
      </c>
      <c r="B5" s="4"/>
      <c r="C5" s="4"/>
      <c r="D5" s="4"/>
      <c r="E5" s="4" t="s">
        <v>209</v>
      </c>
      <c r="F5" s="4"/>
    </row>
    <row r="6" spans="1:6" ht="18">
      <c r="A6" s="3" t="s">
        <v>4</v>
      </c>
      <c r="B6" s="1"/>
      <c r="C6" s="1"/>
      <c r="D6" s="1"/>
      <c r="E6" s="1"/>
      <c r="F6" s="1"/>
    </row>
    <row r="7" spans="1:6" ht="18">
      <c r="A7" s="1" t="s">
        <v>199</v>
      </c>
      <c r="B7" s="1">
        <f>General!B227+'Non K-12'!B67+'Student Act'!B12+'Debt Service'!B11+'Capital Projects'!B54+'Food Service'!B9+'Other Funds'!B11</f>
        <v>30254080.979999997</v>
      </c>
      <c r="C7" s="1">
        <f>General!C227+'Non K-12'!C67+'Student Act'!C12+'Debt Service'!C11+'Capital Projects'!C54+'Food Service'!C9+'Other Funds'!C11</f>
        <v>30832202.339999996</v>
      </c>
      <c r="D7" s="1">
        <f>General!D227+'Non K-12'!D67+'Student Act'!D12+'Debt Service'!D11+'Capital Projects'!D54+'Food Service'!D9+'Other Funds'!D11</f>
        <v>32181894.28</v>
      </c>
      <c r="E7" s="1">
        <f>General!E227+'Non K-12'!E67+'Student Act'!E12+'Debt Service'!E11+'Capital Projects'!E54+'Food Service'!E9+'Other Funds'!E11</f>
        <v>32190597.03900758</v>
      </c>
      <c r="F7" s="1">
        <f>General!F227+'Non K-12'!F67+'Student Act'!F12+'Debt Service'!F11+'Capital Projects'!F54+'Food Service'!F9+'Other Funds'!F11</f>
        <v>32760568</v>
      </c>
    </row>
    <row r="8" spans="1:6" ht="18">
      <c r="A8" s="1" t="s">
        <v>200</v>
      </c>
      <c r="B8" s="1">
        <f>General!B228+'Non K-12'!B68+'Capital Projects'!B55+'Food Service'!B13</f>
        <v>16137646.15</v>
      </c>
      <c r="C8" s="1">
        <f>General!C228+'Non K-12'!C68+'Capital Projects'!C55+'Food Service'!C13</f>
        <v>15813888.37</v>
      </c>
      <c r="D8" s="1">
        <f>General!D228+'Non K-12'!D68+'Capital Projects'!D55+'Food Service'!D13</f>
        <v>16757354.08</v>
      </c>
      <c r="E8" s="1">
        <f>General!E228+'Non K-12'!E68+'Capital Projects'!E55+'Food Service'!E13</f>
        <v>18993744.222345</v>
      </c>
      <c r="F8" s="1">
        <f>General!F228+'Non K-12'!F68+'Capital Projects'!F55+'Food Service'!F13</f>
        <v>20953507</v>
      </c>
    </row>
    <row r="9" spans="1:6" ht="18">
      <c r="A9" s="1" t="s">
        <v>201</v>
      </c>
      <c r="B9" s="1">
        <f>General!B229+'Non K-12'!B69+'Food Service'!B18</f>
        <v>4008843</v>
      </c>
      <c r="C9" s="1">
        <f>General!C229+'Non K-12'!C69+'Food Service'!C18</f>
        <v>3700226.81</v>
      </c>
      <c r="D9" s="1">
        <f>General!D229+'Non K-12'!D69+'Food Service'!D18</f>
        <v>2830436</v>
      </c>
      <c r="E9" s="1">
        <f>General!E229+'Non K-12'!E69+'Food Service'!E18</f>
        <v>2900997.378478787</v>
      </c>
      <c r="F9" s="1">
        <f>General!F229+'Non K-12'!F69+'Food Service'!F18</f>
        <v>2862818</v>
      </c>
    </row>
    <row r="10" spans="1:6" ht="18">
      <c r="A10" s="3" t="s">
        <v>151</v>
      </c>
      <c r="B10" s="3">
        <f>SUM(B7:B9)</f>
        <v>50400570.129999995</v>
      </c>
      <c r="C10" s="3">
        <f>SUM(C7:C9)</f>
        <v>50346317.519999996</v>
      </c>
      <c r="D10" s="3">
        <f>SUM(D7:D9)</f>
        <v>51769684.36</v>
      </c>
      <c r="E10" s="3">
        <f>SUM(E7:E9)</f>
        <v>54085338.63983137</v>
      </c>
      <c r="F10" s="3">
        <f>SUM(F7:F9)</f>
        <v>56576893</v>
      </c>
    </row>
    <row r="11" spans="1:6" ht="18">
      <c r="A11" s="1"/>
      <c r="B11" s="1"/>
      <c r="C11" s="1"/>
      <c r="D11" s="1"/>
      <c r="E11" s="1"/>
      <c r="F11" s="1"/>
    </row>
    <row r="12" spans="1:6" ht="18">
      <c r="A12" s="1"/>
      <c r="B12" s="1"/>
      <c r="C12" s="1"/>
      <c r="D12" s="1"/>
      <c r="E12" s="1"/>
      <c r="F12" s="1"/>
    </row>
    <row r="13" spans="1:6" ht="18">
      <c r="A13" s="3" t="s">
        <v>75</v>
      </c>
      <c r="B13" s="1"/>
      <c r="C13" s="1"/>
      <c r="D13" s="1"/>
      <c r="E13" s="1"/>
      <c r="F13" s="1"/>
    </row>
    <row r="14" spans="1:6" ht="18">
      <c r="A14" s="1" t="s">
        <v>202</v>
      </c>
      <c r="B14" s="1">
        <f>General!B233+'Non K-12'!B73+'Capital Projects'!B59+'Food Service'!B25</f>
        <v>20824913.52</v>
      </c>
      <c r="C14" s="1">
        <f>General!C233+'Non K-12'!C73+'Capital Projects'!C59+'Food Service'!C25</f>
        <v>21496097.87</v>
      </c>
      <c r="D14" s="1">
        <f>General!D233+'Non K-12'!D73+'Capital Projects'!D59+'Food Service'!D25</f>
        <v>22153598.489999995</v>
      </c>
      <c r="E14" s="1">
        <f>General!E233+'Non K-12'!E73+'Capital Projects'!E59+'Food Service'!E25</f>
        <v>22783589.165027607</v>
      </c>
      <c r="F14" s="1">
        <f>General!F233+'Non K-12'!F73+'Capital Projects'!F59+'Food Service'!F25</f>
        <v>24078713</v>
      </c>
    </row>
    <row r="15" spans="1:6" ht="18">
      <c r="A15" s="1" t="s">
        <v>203</v>
      </c>
      <c r="B15" s="1">
        <f>General!B234+'Non K-12'!B74+'Food Service'!B30</f>
        <v>9615776</v>
      </c>
      <c r="C15" s="1">
        <f>General!C234+'Non K-12'!C74+'Food Service'!C30</f>
        <v>10620267</v>
      </c>
      <c r="D15" s="1">
        <f>General!D234+'Non K-12'!D74+'Food Service'!D30</f>
        <v>11169333</v>
      </c>
      <c r="E15" s="1">
        <f>General!E234+'Non K-12'!E74+'Food Service'!E30</f>
        <v>12546168.555243852</v>
      </c>
      <c r="F15" s="1">
        <f>General!F234+'Non K-12'!F74+'Food Service'!F30</f>
        <v>13956791.999995</v>
      </c>
    </row>
    <row r="16" spans="1:6" ht="18">
      <c r="A16" s="1" t="s">
        <v>136</v>
      </c>
      <c r="B16" s="1">
        <f>General!B235+'Student Act'!B16+'Non K-12'!B75+'Capital Projects'!B42+'Food Service'!B31+'Other Funds'!B15+'Capital Projects'!B60</f>
        <v>621431.34</v>
      </c>
      <c r="C16" s="1">
        <f>General!C235+'Student Act'!C16+'Non K-12'!C75+'Food Service'!C31+'Other Funds'!C15+'Capital Projects'!C60</f>
        <v>1234331.5599999998</v>
      </c>
      <c r="D16" s="1">
        <f>General!D235+'Student Act'!D16+'Non K-12'!D75+'Food Service'!D31+'Other Funds'!D15+'Capital Projects'!D60</f>
        <v>1118066.5999999999</v>
      </c>
      <c r="E16" s="1">
        <f>General!E235+'Student Act'!E16+'Non K-12'!E75+'Food Service'!E31+'Other Funds'!E15+'Capital Projects'!E60</f>
        <v>1120854.8722531218</v>
      </c>
      <c r="F16" s="1">
        <f>General!F235+'Student Act'!F16+'Non K-12'!F75+'Food Service'!F31+'Other Funds'!F15+'Capital Projects'!F60</f>
        <v>948662</v>
      </c>
    </row>
    <row r="17" spans="1:6" ht="18">
      <c r="A17" s="1" t="s">
        <v>137</v>
      </c>
      <c r="B17" s="1">
        <f>General!B236+'Non K-12'!B76+'Food Service'!B32+'Other Funds'!B16</f>
        <v>105307.22</v>
      </c>
      <c r="C17" s="1">
        <f>General!C236+'Non K-12'!C76+'Capital Projects'!C61+'Food Service'!C32</f>
        <v>112248.22</v>
      </c>
      <c r="D17" s="1">
        <f>General!D236+'Non K-12'!D76+'Capital Projects'!D61+'Food Service'!D32</f>
        <v>117485.93</v>
      </c>
      <c r="E17" s="1">
        <f>General!E236+'Non K-12'!E76+'Capital Projects'!E61+'Food Service'!E32</f>
        <v>113848.37203993149</v>
      </c>
      <c r="F17" s="1">
        <f>General!F236+'Non K-12'!F76+'Capital Projects'!F61+'Food Service'!F32</f>
        <v>115625</v>
      </c>
    </row>
    <row r="18" spans="1:6" ht="18">
      <c r="A18" s="1" t="s">
        <v>138</v>
      </c>
      <c r="B18" s="1">
        <f>General!B237+'Student Act'!B17+'Non K-12'!B77+'Capital Projects'!B62+'Food Service'!B33+'Other Funds'!B16</f>
        <v>389581.86000000004</v>
      </c>
      <c r="C18" s="1">
        <f>General!C237+'Student Act'!C17+'Non K-12'!C77+'Capital Projects'!C62+'Food Service'!C33+'Other Funds'!C16</f>
        <v>809275.99</v>
      </c>
      <c r="D18" s="1">
        <f>General!D237+'Student Act'!D17+'Non K-12'!D77+'Capital Projects'!D62+'Food Service'!D33+'Other Funds'!D16</f>
        <v>526979.12</v>
      </c>
      <c r="E18" s="1">
        <f>General!E237+'Student Act'!E17+'Non K-12'!E77+'Capital Projects'!E62+'Food Service'!E33+'Other Funds'!E16</f>
        <v>490278.03633055266</v>
      </c>
      <c r="F18" s="1">
        <f>General!F237+'Student Act'!F17+'Non K-12'!F77+'Capital Projects'!F62+'Food Service'!F33+'Other Funds'!F16</f>
        <v>587375</v>
      </c>
    </row>
    <row r="19" spans="1:6" ht="18">
      <c r="A19" s="1" t="s">
        <v>139</v>
      </c>
      <c r="B19" s="1">
        <f>General!B238+'Student Act'!B18+'Non K-12'!B78+'Capital Projects'!B63+'Food Service'!B34+'Food Service'!B35+'Other Funds'!B17</f>
        <v>5228959.42</v>
      </c>
      <c r="C19" s="1">
        <f>General!C238+'Student Act'!C18+'Non K-12'!C78+'Capital Projects'!C63+'Food Service'!C34+'Food Service'!C35+'Other Funds'!C17</f>
        <v>4462659.71</v>
      </c>
      <c r="D19" s="1">
        <f>General!D238+'Student Act'!D18+'Non K-12'!D78+'Capital Projects'!D63+'Food Service'!D34+'Food Service'!D35+'Other Funds'!D17</f>
        <v>5094727.13</v>
      </c>
      <c r="E19" s="1">
        <f>General!E238+'Student Act'!E18+'Non K-12'!E78+'Capital Projects'!E63+'Food Service'!E34+'Food Service'!E35+'Other Funds'!E17</f>
        <v>5437853.360996695</v>
      </c>
      <c r="F19" s="1">
        <f>General!F238+'Student Act'!F18+'Non K-12'!F78+'Capital Projects'!F63+'Food Service'!F34+'Food Service'!F35+'Other Funds'!F17</f>
        <v>6053640</v>
      </c>
    </row>
    <row r="20" spans="1:6" ht="18">
      <c r="A20" s="1" t="s">
        <v>204</v>
      </c>
      <c r="B20" s="1">
        <f>General!B239+'Student Act'!B19+'Non K-12'!B79+'Capital Projects'!B64+'Food Service'!B36</f>
        <v>6688179.79</v>
      </c>
      <c r="C20" s="1">
        <f>General!C239+'Student Act'!C19+'Non K-12'!C79+'Capital Projects'!C64+'Food Service'!C36</f>
        <v>6022788.519999999</v>
      </c>
      <c r="D20" s="1">
        <f>General!D239+'Student Act'!D19+'Non K-12'!D79+'Capital Projects'!D64+'Food Service'!D36</f>
        <v>5464209.8</v>
      </c>
      <c r="E20" s="1">
        <f>General!E239+'Student Act'!E19+'Non K-12'!E79+'Capital Projects'!E64+'Food Service'!E36</f>
        <v>4252627.335691031</v>
      </c>
      <c r="F20" s="1">
        <f>General!F239+'Student Act'!F19+'Non K-12'!F79+'Capital Projects'!F64+'Food Service'!F36</f>
        <v>4536788</v>
      </c>
    </row>
    <row r="21" spans="1:6" ht="18">
      <c r="A21" s="1" t="s">
        <v>141</v>
      </c>
      <c r="B21" s="1">
        <f>General!B240+'Non K-12'!B80+'Debt Service'!B18+'Capital Projects'!B65+'Food Service'!B37+'Other Funds'!B18</f>
        <v>6198370.13</v>
      </c>
      <c r="C21" s="1">
        <f>General!C240+'Non K-12'!C80+'Debt Service'!C18+'Capital Projects'!C65+'Food Service'!C37+'Other Funds'!C18</f>
        <v>6234121.220000001</v>
      </c>
      <c r="D21" s="1">
        <f>General!D240+'Non K-12'!D80+'Debt Service'!D18+'Capital Projects'!D65+'Food Service'!D37+'Other Funds'!D18</f>
        <v>6296184.15</v>
      </c>
      <c r="E21" s="1">
        <f>General!E240+'Non K-12'!E80+'Debt Service'!E18+'Capital Projects'!E65+'Food Service'!E37+'Other Funds'!E18</f>
        <v>6316233.006659103</v>
      </c>
      <c r="F21" s="1">
        <f>General!F240+'Non K-12'!F80+'Debt Service'!F18+'Capital Projects'!F65+'Food Service'!F37+'Other Funds'!F18</f>
        <v>6299298</v>
      </c>
    </row>
    <row r="22" spans="1:6" ht="18">
      <c r="A22" s="3" t="s">
        <v>152</v>
      </c>
      <c r="B22" s="3">
        <f>SUM(B14:B21)</f>
        <v>49672519.28</v>
      </c>
      <c r="C22" s="3">
        <f>SUM(C14:C21)</f>
        <v>50991790.089999996</v>
      </c>
      <c r="D22" s="3">
        <f>SUM(D14:D21)</f>
        <v>51940584.21999999</v>
      </c>
      <c r="E22" s="3">
        <f>SUM(E14:E21)</f>
        <v>53061452.70424189</v>
      </c>
      <c r="F22" s="3">
        <f>SUM(F14:F21)</f>
        <v>56576892.999995</v>
      </c>
    </row>
    <row r="23" spans="1:6" ht="18">
      <c r="A23" s="1"/>
      <c r="B23" s="1"/>
      <c r="C23" s="1"/>
      <c r="D23" s="1"/>
      <c r="E23" s="1"/>
      <c r="F23" s="1"/>
    </row>
    <row r="24" spans="1:6" ht="18">
      <c r="A24" s="3" t="s">
        <v>143</v>
      </c>
      <c r="B24" s="3">
        <f>B10-B22</f>
        <v>728050.849999994</v>
      </c>
      <c r="C24" s="3">
        <f>C10-C22</f>
        <v>-645472.5700000003</v>
      </c>
      <c r="D24" s="3">
        <f>D10-D22</f>
        <v>-170899.85999999195</v>
      </c>
      <c r="E24" s="3">
        <f>E10-E22</f>
        <v>1023885.9355894849</v>
      </c>
      <c r="F24" s="3">
        <f>F10-F22</f>
        <v>4.999339580535889E-06</v>
      </c>
    </row>
    <row r="25" spans="1:6" ht="18">
      <c r="A25" s="3"/>
      <c r="B25" s="1"/>
      <c r="C25" s="1"/>
      <c r="D25" s="1"/>
      <c r="E25" s="1"/>
      <c r="F25" s="1"/>
    </row>
    <row r="26" spans="1:6" ht="18">
      <c r="A26" s="3" t="s">
        <v>144</v>
      </c>
      <c r="B26" s="3">
        <v>13433037</v>
      </c>
      <c r="C26" s="3">
        <v>14161087.85</v>
      </c>
      <c r="D26" s="3">
        <v>13458553.28</v>
      </c>
      <c r="E26" s="3">
        <v>13277218.42</v>
      </c>
      <c r="F26" s="3">
        <v>14301104.36</v>
      </c>
    </row>
    <row r="27" spans="1:6" ht="18">
      <c r="A27" s="3" t="s">
        <v>153</v>
      </c>
      <c r="B27" s="3">
        <v>0</v>
      </c>
      <c r="C27" s="3">
        <f>'Student Act'!C25+'Food Service'!C43</f>
        <v>-57062</v>
      </c>
      <c r="D27" s="3">
        <f>'Student Act'!D25+'Food Service'!D43</f>
        <v>-10435</v>
      </c>
      <c r="E27" s="3">
        <v>0</v>
      </c>
      <c r="F27" s="3">
        <v>0</v>
      </c>
    </row>
    <row r="28" spans="1:6" ht="18">
      <c r="A28" s="3"/>
      <c r="B28" s="1"/>
      <c r="C28" s="1"/>
      <c r="D28" s="1"/>
      <c r="E28" s="1"/>
      <c r="F28" s="1"/>
    </row>
    <row r="29" spans="1:6" ht="18">
      <c r="A29" s="3" t="s">
        <v>145</v>
      </c>
      <c r="B29" s="3">
        <f>B24+B26+B27</f>
        <v>14161087.849999994</v>
      </c>
      <c r="C29" s="3">
        <f>C24+C26+C27</f>
        <v>13458553.28</v>
      </c>
      <c r="D29" s="3">
        <f>D24+D26+D27</f>
        <v>13277218.420000007</v>
      </c>
      <c r="E29" s="3">
        <f>E24+E26+E27</f>
        <v>14301104.355589485</v>
      </c>
      <c r="F29" s="3">
        <f>F24+F26+F27</f>
        <v>14301104.360004999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KJ8975</dc:creator>
  <cp:keywords/>
  <dc:description/>
  <cp:lastModifiedBy>Tracy Taylor</cp:lastModifiedBy>
  <dcterms:created xsi:type="dcterms:W3CDTF">2013-06-13T19:02:21Z</dcterms:created>
  <dcterms:modified xsi:type="dcterms:W3CDTF">2013-06-13T19:02:21Z</dcterms:modified>
  <cp:category/>
  <cp:version/>
  <cp:contentType/>
  <cp:contentStatus/>
</cp:coreProperties>
</file>